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1"/>
  </bookViews>
  <sheets>
    <sheet name="план" sheetId="1" r:id="rId1"/>
    <sheet name="отчет" sheetId="2" r:id="rId2"/>
    <sheet name="Лист3" sheetId="3" r:id="rId3"/>
  </sheets>
  <definedNames>
    <definedName name="_xlnm.Print_Area" localSheetId="1">'отчет'!$A$1:$K$102,'отчет'!$L$105:$AR$125</definedName>
    <definedName name="_xlnm.Print_Area" localSheetId="0">'план'!$A$1:$G$60</definedName>
  </definedNames>
  <calcPr fullCalcOnLoad="1"/>
</workbook>
</file>

<file path=xl/sharedStrings.xml><?xml version="1.0" encoding="utf-8"?>
<sst xmlns="http://schemas.openxmlformats.org/spreadsheetml/2006/main" count="773" uniqueCount="398">
  <si>
    <t>План спортивных мероприятий</t>
  </si>
  <si>
    <t>№</t>
  </si>
  <si>
    <t>Дата проведения</t>
  </si>
  <si>
    <t>Месяц</t>
  </si>
  <si>
    <t>Вид спорта</t>
  </si>
  <si>
    <t>Наименование соревнований</t>
  </si>
  <si>
    <t>февраль</t>
  </si>
  <si>
    <t>24-27.02.2015</t>
  </si>
  <si>
    <t>Первенство Пермского края. 
Отбор на всероссийские соревнования "Весёлый дельфин"</t>
  </si>
  <si>
    <t>23-26.03.2015</t>
  </si>
  <si>
    <t>плавание</t>
  </si>
  <si>
    <t>бокс</t>
  </si>
  <si>
    <t xml:space="preserve">открытое первенство </t>
  </si>
  <si>
    <t>ПФО</t>
  </si>
  <si>
    <t>Россия</t>
  </si>
  <si>
    <t>Уровень</t>
  </si>
  <si>
    <t>краевой</t>
  </si>
  <si>
    <t xml:space="preserve">первенство Пермского края
(отбор на первенство Росси) 
(Юноши 1999-2000г.р., девушки 2001-2002г.р.) </t>
  </si>
  <si>
    <t>10-13.02.2015</t>
  </si>
  <si>
    <t xml:space="preserve">первенство Приволжского Федерального Округа 
(2002г.р. и старше,юниоры 1997-1998г.р., юниорки 1999-2000г.р.) </t>
  </si>
  <si>
    <t xml:space="preserve">* Всероссийские соревнования по плаванию «Mad Wave Challenge 2015». II этап (25м) Юноши, девушки 2002 г.р. Юноши, девушки 2003 - 2005 г.р.
</t>
  </si>
  <si>
    <t>март</t>
  </si>
  <si>
    <t>город</t>
  </si>
  <si>
    <t>-</t>
  </si>
  <si>
    <t>Пенза</t>
  </si>
  <si>
    <t>Санкт-Петербург</t>
  </si>
  <si>
    <t>7-8.03.2015</t>
  </si>
  <si>
    <t>апрель</t>
  </si>
  <si>
    <t>2-4.04.2015</t>
  </si>
  <si>
    <t>8-12.04.2015</t>
  </si>
  <si>
    <t>VII летняя спартакиада учащихся России. II этап Юноши 1999 г.р.-2000 г.р., девушки 2001 г.р.-2002 г.р. Отбор на III этап (финал)</t>
  </si>
  <si>
    <t>Всероссийские соревнования «Весёлый дельфин» (50м) Юноши 2001 - 2002 г.р., девушки 2003 - 2004 г.р.</t>
  </si>
  <si>
    <t>май</t>
  </si>
  <si>
    <t>1-2.05.2015</t>
  </si>
  <si>
    <t>Пермь</t>
  </si>
  <si>
    <t>Всероссийские соревнования по плаванию «На призы ЗМС Владимира Селькова» 
(50м) Юноши 2000 - 2001 г.р., девушки 2002 - 2003 г.р.</t>
  </si>
  <si>
    <t>18-22.05.2015</t>
  </si>
  <si>
    <t>Волгоград</t>
  </si>
  <si>
    <t>Первенство России среди юношей и девушек (50м) Юноши 1999 - 2000 г.р., девушки 2001 - 2002 г.р.Отбор на Европейский юношеский олимпийский фестиваль (50м)</t>
  </si>
  <si>
    <t>октябрь</t>
  </si>
  <si>
    <t>6-9.10.2015</t>
  </si>
  <si>
    <t xml:space="preserve">первенство Пермского края
(отбор на первенство Росси) 
(Юноши 1998-2000г.р., девушки 2000-2002г.р.) </t>
  </si>
  <si>
    <t>декабрь</t>
  </si>
  <si>
    <t>4-6.12.2015</t>
  </si>
  <si>
    <t>12-15.12.2015</t>
  </si>
  <si>
    <t>Екатеринбург</t>
  </si>
  <si>
    <t>Всероссийские соревнования по плаванию с участием иностранных спортсменов «Кубок 4-кратного олимпийского чемпиона Александра Попова» (50м) Юноши 2000 - 2001 г.р., девушки 2002 - 2003 г.р.</t>
  </si>
  <si>
    <t>Всероссийские соревнования по плаванию среди юношей и девушек (25м) Юноши 1998 - 2000, девушки 2000 - 2002 г.р.</t>
  </si>
  <si>
    <t>Открытый Кубок Пермского края по плаванию</t>
  </si>
  <si>
    <t>ноябрь</t>
  </si>
  <si>
    <t>открытое певенство Пермского края по плаванию Мемориал Лядовой Г.В. 
(отбор на кубок Александр Попова</t>
  </si>
  <si>
    <t xml:space="preserve">Первенства Федеральных округов, ФСО и ведомств (юноши 15-16 лет) </t>
  </si>
  <si>
    <t xml:space="preserve">Первенство России (юноши 15-16 лет) </t>
  </si>
  <si>
    <t>Оренбург</t>
  </si>
  <si>
    <t>5-12.04.2015</t>
  </si>
  <si>
    <t>2-13.09.2015</t>
  </si>
  <si>
    <t xml:space="preserve">Первенство Мира (юноши 15-16 лет) </t>
  </si>
  <si>
    <t>сентябрь</t>
  </si>
  <si>
    <t xml:space="preserve">Всероссийское соревнование на призы ЗТР Н.Д. Хромова (юноши 15-16 лет) </t>
  </si>
  <si>
    <t>Ивантеевка
Московская область</t>
  </si>
  <si>
    <t>10-14.11.2015</t>
  </si>
  <si>
    <t>Участие в предсезонном турнире в г.Березники среди юношей 2002-03 гг.рождения.</t>
  </si>
  <si>
    <t>Предновогодний турнир среди детей 2003-04 гг.рождения.( г.Губаха).</t>
  </si>
  <si>
    <t>Турнир памяти Сергея Дубовицкого (г.Губаха).</t>
  </si>
  <si>
    <t>январь</t>
  </si>
  <si>
    <t>Березники</t>
  </si>
  <si>
    <t>Губаха</t>
  </si>
  <si>
    <t>хоккей</t>
  </si>
  <si>
    <t>городской</t>
  </si>
  <si>
    <t>Отборочные игры первенства края среди юношей 2000-01, 2002-03, 2004-05 гг.рождения.</t>
  </si>
  <si>
    <t>Матчевые встречи с командами из г.Соликамск, Березники, Александровск, Чусовой, Кунгур, Пермь, Краснокамск.</t>
  </si>
  <si>
    <t>Участие в турнире на призы главы города в г.Кунгур (юноши 2001-02 гг.рождения).</t>
  </si>
  <si>
    <t>Участие в отборочных и финальных играх Первенства края среди детско-юношеских команд (по назначению).</t>
  </si>
  <si>
    <t>Участие в турнире на призы главы города в г.Чусовой (юноши 2000-01 гг.рождения)</t>
  </si>
  <si>
    <t>Участие в финалах Первенства края среди детско-юношеских команд (по назначению).</t>
  </si>
  <si>
    <t>Кунгур</t>
  </si>
  <si>
    <t>Чусовой</t>
  </si>
  <si>
    <t>Соликамск</t>
  </si>
  <si>
    <t>Участие в турнире по хоккею с шайбой в, посвященному закрытию хоккейного сезона 2014-15 гг. (2002-03, 2004-05 гг.рождения).</t>
  </si>
  <si>
    <t>6-8.02.2015</t>
  </si>
  <si>
    <t>Горные лыжи</t>
  </si>
  <si>
    <t>Чемпионат и первенство Приволжского Федерального округа "Кубок Ермака"</t>
  </si>
  <si>
    <t>Чемпионат и первенство Пермского края</t>
  </si>
  <si>
    <t>класификационные соревнования 
"Озерные повороты"</t>
  </si>
  <si>
    <t>п. Жебреи</t>
  </si>
  <si>
    <t>Кубок городского округа "Город губаха"</t>
  </si>
  <si>
    <t>Первенство ДЮСШ
 (классификационные соревнования)</t>
  </si>
  <si>
    <t>Открытое первенство городского округа "Город Губаха"</t>
  </si>
  <si>
    <t>Открытое первенство городского округа "Город Губаха" 
"Закрытие сезона"</t>
  </si>
  <si>
    <t>пауэрлифтинг</t>
  </si>
  <si>
    <t>Первенство Пермского края по пауэрлифтингу среди юношей и девушек до 18 лет</t>
  </si>
  <si>
    <t>Оса</t>
  </si>
  <si>
    <t>Первенство России по пауэрлифтингу среди юношей и девушек до 18 лет</t>
  </si>
  <si>
    <t>Асбест</t>
  </si>
  <si>
    <t>Первенство Пермского края по классическому троеборью</t>
  </si>
  <si>
    <t>Кубок Пермского края по пауэрлифтингу среди мужчин и женщин</t>
  </si>
  <si>
    <t>Первенство ДЮСШОР г. Соликамска по пауэрлифтингу среди юношей и девушек до 18 лет</t>
  </si>
  <si>
    <t>Чемпионат пермского края по пауэрлифтингу среди мужчин и женщин</t>
  </si>
  <si>
    <t>Краснокамск</t>
  </si>
  <si>
    <t>Открытый личный кубок губахинского городского округа по пауэрлифтингу среди мужчин и женщин</t>
  </si>
  <si>
    <t xml:space="preserve">Первенство Росси по пауэрлифтингу среди ДЮСШ </t>
  </si>
  <si>
    <t>Свердловская обл.</t>
  </si>
  <si>
    <t>футбол</t>
  </si>
  <si>
    <t>июнь</t>
  </si>
  <si>
    <t xml:space="preserve">Краевой турнир по мини-футболу среди детей 2003-2004г.р. </t>
  </si>
  <si>
    <t>Краевой турнир по мини-футболу среди юношей 1998-1999г.р.</t>
  </si>
  <si>
    <t>Краевой турнир по мини-футболу среди юношей 2004-2005г.р.</t>
  </si>
  <si>
    <t>Краевой турнир по футболу "Кубок ДЮСШ" среди юношей 1997-1998г.р.</t>
  </si>
  <si>
    <t>Первенство Пермского края по футболу среди юношеских команд 1998-1999г.р., 2000-2001г.р., 2002-2003г.р.</t>
  </si>
  <si>
    <t>Международный турнир по мини-футболу "ЛОКОБОЛ-РЖД" среди детей 2004-2005г.р.</t>
  </si>
  <si>
    <t xml:space="preserve">Первенство Пермского края по футболу среди юношеских команд </t>
  </si>
  <si>
    <t>Первенство Пермского края по футболу среди юношеских команд 
1999-2000г.р., 2001-2002г.р., 2003-2004г.р.</t>
  </si>
  <si>
    <t>Краевой турнир по мини-футболу "Золотая осень" среди детей 2005-2006 г.р.</t>
  </si>
  <si>
    <t>Лыжыне гонки</t>
  </si>
  <si>
    <t>Спортивная Аэробика</t>
  </si>
  <si>
    <t>МАУ  ДО  ДЮСШ</t>
  </si>
  <si>
    <t>Вид  спорта</t>
  </si>
  <si>
    <t>Мероприятие</t>
  </si>
  <si>
    <t>Место проведения
(город)</t>
  </si>
  <si>
    <t>Уровень мероприятия</t>
  </si>
  <si>
    <t>Кол-во участников от ДЮСШ</t>
  </si>
  <si>
    <t>Результат</t>
  </si>
  <si>
    <t>Всего</t>
  </si>
  <si>
    <t xml:space="preserve">призеров </t>
  </si>
  <si>
    <t xml:space="preserve">Отчет по соревновательной деятельности на 2015г. </t>
  </si>
  <si>
    <t>Уровень мероприятий</t>
  </si>
  <si>
    <t xml:space="preserve">Краевой  </t>
  </si>
  <si>
    <t>Лысьва</t>
  </si>
  <si>
    <t>1м - Лалкин Криллл, Бугреев Егор,
2м - Соловьев Матвей, Кривоногих Владислав
3м - Крупина Анастасия, Калинин Василий, Васёв Максим</t>
  </si>
  <si>
    <t xml:space="preserve">Сводный отчет по соревновательной деятельности МАУ  ДО  ДЮСШ за 2015г. </t>
  </si>
  <si>
    <t>Соревнования по лыжным гонкам 
"Приз памяти В.Я. Усольцева"</t>
  </si>
  <si>
    <t>1м - Карелин Никита,
2м - Садовников Константин,
6м - Рычков Павел, 10м - Шайдуллин Александр, 11м - Басалгин Александр, 12м - Чекулин Максим, 13м - Селиванов Константин</t>
  </si>
  <si>
    <t>Лыжные гонки</t>
  </si>
  <si>
    <t>Строки добавлять с верху</t>
  </si>
  <si>
    <t>Бокс</t>
  </si>
  <si>
    <t>Тяжелая атлетика</t>
  </si>
  <si>
    <t>Плавание</t>
  </si>
  <si>
    <t>Хоккей</t>
  </si>
  <si>
    <t>Футбол</t>
  </si>
  <si>
    <t>Спортивная аэробика</t>
  </si>
  <si>
    <t>Каратэ</t>
  </si>
  <si>
    <t>Горнолыжный спорт</t>
  </si>
  <si>
    <t>Итого</t>
  </si>
  <si>
    <t>Командные виды спорта</t>
  </si>
  <si>
    <t>Итого МАУ  ДО  ДЮСШ</t>
  </si>
  <si>
    <t>Первенство Пермского края по жиму штанги лежа среди юниоров и юниорок</t>
  </si>
  <si>
    <t>1м - Ярина Екатерина,
2м - Бельков Дмитрий</t>
  </si>
  <si>
    <t>Первенство России по пауэрлифтингу среди спортсменов 13-18 лет</t>
  </si>
  <si>
    <t>13-18.01.15</t>
  </si>
  <si>
    <t>5-6.01.15</t>
  </si>
  <si>
    <t>Кострома</t>
  </si>
  <si>
    <t>3м - Ярина Екатерина</t>
  </si>
  <si>
    <t>Лично-командное первенство пермского края по тяжелой атлетике среди юниоров и юниорок 1995 г.р. и моложе</t>
  </si>
  <si>
    <t>17-18.01.15</t>
  </si>
  <si>
    <t>30.01-01.02.15</t>
  </si>
  <si>
    <t>Лично-командное первенство Пермского края по тяжелой атлетике среди юношей и девушек 1998 г.р. и моложе</t>
  </si>
  <si>
    <t>Открытый турнир по хоккею с шайбой "Чусовская снежинка" среди юношей 2000 г.р. И моложе</t>
  </si>
  <si>
    <t>г. Чусовой</t>
  </si>
  <si>
    <t>19-23.01.15</t>
  </si>
  <si>
    <t>Александровск</t>
  </si>
  <si>
    <t>26-27.02.2015</t>
  </si>
  <si>
    <t>Соревнования по лыжным гонкам среди начальных классов городского округа "Город Губаха"</t>
  </si>
  <si>
    <t>3-5.03.2015</t>
  </si>
  <si>
    <t>10-12.03.2015</t>
  </si>
  <si>
    <t>Чемпионат и Первенство Пермского края по лыжным гонкам в зачет X краевой специальной спартакиады учащихся КОУ</t>
  </si>
  <si>
    <t>Открытое первенство губахинского городского округа по лыжным гонкам "Приз Каменских"</t>
  </si>
  <si>
    <t>14-15.03.2015</t>
  </si>
  <si>
    <t xml:space="preserve">Первенство Пермского края </t>
  </si>
  <si>
    <t>16-17.03.2015</t>
  </si>
  <si>
    <t>Открытое Первенство по лыжным гонкам г. Кизела (спринт)</t>
  </si>
  <si>
    <t>Кизел</t>
  </si>
  <si>
    <t xml:space="preserve"> Первенство по лыжным гонкам городского округа "город Губаха"
"Закрытие сезона"</t>
  </si>
  <si>
    <t>Лично-командный Чемпионат Пермского края по тяжелой атлетике среди мужчин и женщин в отдельных упражнениях</t>
  </si>
  <si>
    <t>20-22.02.2015</t>
  </si>
  <si>
    <t>Первенство Пермского края по классическому пауэрлифтингу</t>
  </si>
  <si>
    <t>27-28.02.2015</t>
  </si>
  <si>
    <t>пос. Майский</t>
  </si>
  <si>
    <t>Чебоксары</t>
  </si>
  <si>
    <t>Первенство Пермского края
среди юношей 1999-2000 г.р</t>
  </si>
  <si>
    <t>18-21.02.15</t>
  </si>
  <si>
    <t>22-23.02.15</t>
  </si>
  <si>
    <t>Первенство России по боксу</t>
  </si>
  <si>
    <t>6-12.04.15</t>
  </si>
  <si>
    <t>4м- Смирнов Арсений</t>
  </si>
  <si>
    <t>Международный</t>
  </si>
  <si>
    <t>Баку (Абхазия)</t>
  </si>
  <si>
    <t>01-07.03.15</t>
  </si>
  <si>
    <t>Киров</t>
  </si>
  <si>
    <t>1м - Смирнов Арсений,
участие - Коренев Александр</t>
  </si>
  <si>
    <t>Международный турнир по боксу</t>
  </si>
  <si>
    <t>25-29.04.15</t>
  </si>
  <si>
    <t>3м - Смирнов Арсений</t>
  </si>
  <si>
    <t xml:space="preserve">Краевой турнир по боксу </t>
  </si>
  <si>
    <t>29-30.05.15</t>
  </si>
  <si>
    <t>1м - Мирзоев Мурад, Шаклеин Матвей,
3м - Коренев Дмитрий, Артемьев Сергей, Овсянников Иван</t>
  </si>
  <si>
    <t>Турнир посвященный 70-летию Победы ВОВ  и памяти героев советского союза</t>
  </si>
  <si>
    <t>19-20.09.15</t>
  </si>
  <si>
    <t>Добрянка</t>
  </si>
  <si>
    <t>1м - Мирзоев Мурад, Чекулаев Дмитрий
2м - Шаклеин Матвей, Овсянников Иван, Газизов Егор,
Участие - Коренев Дмитрий</t>
  </si>
  <si>
    <t>Краевой турнир по боксу среди юношей 2000-2001</t>
  </si>
  <si>
    <t>25-27.09.15</t>
  </si>
  <si>
    <t>Соревнований</t>
  </si>
  <si>
    <t xml:space="preserve">20.01.2015 гонка стиль свободный:
17м - Прокофьева Виктория, 20м - Кривоногих Владислав, 28м - Лалакин Кирилл, 53м - Значковский Константин, 
21.01.2015 гонка стиль свободный
16м - Прокофьева Виктория, 22м - Кривоногих Владислав, 31м - Лалакин Кирилл, 47м - Значковский Константин, </t>
  </si>
  <si>
    <t>Соревнования по лыжным гонкам
"Быстрая лыжня"  городского округа "Город Губаха"</t>
  </si>
  <si>
    <t>Участие</t>
  </si>
  <si>
    <t>Открытое первенство на приз первого директора ДЮСШ О.Д. Кондаковой</t>
  </si>
  <si>
    <t>Открытое личное первенство школьного спортивного клуба "Лидер по тяжелой атлетике среди юношей и девушек 1999 г.г и моложе</t>
  </si>
  <si>
    <t>1м - Вахитов Д., Протасов С., Сушенцев А.,</t>
  </si>
  <si>
    <t xml:space="preserve">5м - Евдокимов Ю., 8м - Сушенцев А., 10м - Протасов С., 7м - Качковский Д., 7м - Белых Д., </t>
  </si>
  <si>
    <t xml:space="preserve">Лично-командное Первенство пермского края среди юношей и девушек 2000 г.р. и моложе </t>
  </si>
  <si>
    <t>20-22.03.2015</t>
  </si>
  <si>
    <t xml:space="preserve">1м - Протасов С., 
2м - Белых Д., 
4м - Качковский Д., 5м - Сушенцев А., 7м - Корякин Н., 10м - Щекотов П., </t>
  </si>
  <si>
    <t>Лично-командный чемпионат Пермского края по тяжелой атлетике среди мужчин и женщин</t>
  </si>
  <si>
    <t>27-29.03.15</t>
  </si>
  <si>
    <t xml:space="preserve">5м - Белых Д., Вахитов Д., 7м - Сушенцев А., 
8м - Протасов С., </t>
  </si>
  <si>
    <t xml:space="preserve">1м - Вахитов Д., 
2м - Протасов С., 
4м - Сушенцев А., </t>
  </si>
  <si>
    <t>18-19.04.15</t>
  </si>
  <si>
    <t>Открытый Чемпионат губхинского округа по Пауэрлифтингу ср. мужчин и женщин</t>
  </si>
  <si>
    <t>25-26.04.15</t>
  </si>
  <si>
    <t xml:space="preserve">1м - Протасов С., Вахитов д., 
3м - Сушенцев А., </t>
  </si>
  <si>
    <t>11-16.05.15</t>
  </si>
  <si>
    <t>Салават</t>
  </si>
  <si>
    <t xml:space="preserve">2м - Вахитов Д., </t>
  </si>
  <si>
    <t>Открытое лично-командное первенство МАУ  СДК "Губахинский" по тяжелой атлетике</t>
  </si>
  <si>
    <t>2м - Протасов С.</t>
  </si>
  <si>
    <t>Первенство Пермского края</t>
  </si>
  <si>
    <t>25-27.02.15</t>
  </si>
  <si>
    <t>29.01-01.02.2015</t>
  </si>
  <si>
    <t>14-15.02.2015</t>
  </si>
  <si>
    <t xml:space="preserve"> Всероссийские соревнования по плаванию «Mad Wave Challenge 2015». II этап (25м) Юноши, девушки 2002 г.р. Юноши, девушки 2003 - 2005 г.р.</t>
  </si>
  <si>
    <t>4-11.03.15</t>
  </si>
  <si>
    <t>17
17
15
15</t>
  </si>
  <si>
    <t>Первенство пермского края по мини-футболу среди юношей 2000-2001 г.р.</t>
  </si>
  <si>
    <t>15-23.03.2015</t>
  </si>
  <si>
    <t>Ульяновск</t>
  </si>
  <si>
    <t>23-26.03.15</t>
  </si>
  <si>
    <t xml:space="preserve">Чемпионат и Первенство Пермского края по плаванию </t>
  </si>
  <si>
    <t xml:space="preserve">Открытое Первенство по лыжным гонкам г. Александровска на приз "МС МК, победителя Чемпионата Мира среди юниоров Д. Пирогова" </t>
  </si>
  <si>
    <t>Открытое первенство г. Березники</t>
  </si>
  <si>
    <t>14-16.05.2015</t>
  </si>
  <si>
    <t>XXV открытый традиционный турнир по боксу, посвященный памяти МС СССР В.А. Новикова</t>
  </si>
  <si>
    <t xml:space="preserve">Чемпионат Пермского края по каратэ "Сётокан" </t>
  </si>
  <si>
    <t>Всероссийский турнир по боксу среди юношей, посвященный памяти ЗТР Пивоварова Л.Н.</t>
  </si>
  <si>
    <t>19-25.10.2015</t>
  </si>
  <si>
    <t>23-25.10.2015</t>
  </si>
  <si>
    <t xml:space="preserve">Первенство Пермского края по плаванию </t>
  </si>
  <si>
    <t>18-20.11.2015</t>
  </si>
  <si>
    <t>25-27.11.2015</t>
  </si>
  <si>
    <t xml:space="preserve">Открытое Первенство г. Березники по плаванию
(отбор на Первенство Первенство Пермского края) </t>
  </si>
  <si>
    <t xml:space="preserve">Первенство России среди спортивных школ  по пауэрлифтингу </t>
  </si>
  <si>
    <t>15-25.11.2015</t>
  </si>
  <si>
    <t>Ирбит</t>
  </si>
  <si>
    <t>1м - Смирнов Арсений,
3м - Назаров Никита,
участие - Мельников Родион</t>
  </si>
  <si>
    <t>1м - Мирзоев Мурад,
Участие - Артемьев Сергей., Коренев Дмитрий.,  Овсянников Иван</t>
  </si>
  <si>
    <t>Участие - Коренев Дмитрий, Шаклеин Матвей, Газизов Егор, Овсянников Иван, Мирзоев Мурад.</t>
  </si>
  <si>
    <t>28-29.11.2015</t>
  </si>
  <si>
    <t xml:space="preserve">30.01 - гонка, стиль свободный
14м - Лалакин Кирилл, 55м - Крупина Анастасия, 66м - Лалакин Виталий, 
21.01 - спринт, стиль свободный 
21м - Лалакин К., 48м - Лалакин В., 54м - Крупина А., 
01.02. - гонка, стиль классический 
15м - Лалакин К., 47 - Лалакин В., 52м - Крупина А., </t>
  </si>
  <si>
    <t>Открытый Чемпионат и Первенство городского округа "Город Губаха"</t>
  </si>
  <si>
    <t>Открытое Первенство г. Лысьва по лыжным гонкам</t>
  </si>
  <si>
    <t>28-29.11.15</t>
  </si>
  <si>
    <t>24-26.12.15</t>
  </si>
  <si>
    <t>Чемпионат городского круга "Город Губаха" по пауэрлифтингу среди мужчин и женщин</t>
  </si>
  <si>
    <t>1м - Бельков Дмитрий, Ярина Екатерина,
2м - Кудрявцева Анна</t>
  </si>
  <si>
    <t>Лично-командное первенство Пермского края по тяжелой атлетике среди юношей и девушек 1999 г.р. и моложе</t>
  </si>
  <si>
    <t>2м - Шипиловских Александра, 
3м - Дорожевец Дмитрий, 
Участие - Аксенов Данил, Блохин Даниил, Чашникова Анна, Васильева Полина,</t>
  </si>
  <si>
    <t>1 м - Дорожевец Дмитрий</t>
  </si>
  <si>
    <t>Первенство России по плаванию среди юношей и девушек</t>
  </si>
  <si>
    <t>Участие - Барсукова Полина (6м, 10м)</t>
  </si>
  <si>
    <t xml:space="preserve">1м - Шагапова Валерия, 
2м - Шагапова Валерия, Дорожевец Дмитрий, 
3м - Шагапова Валерия, Дорожевец Дмитрий, Шипиловских Александра, 
Участие - Малюта Антон,  Блохин Данил, Аксенов Данила, Пермяков Данила, </t>
  </si>
  <si>
    <t xml:space="preserve">1м - Васильева Полина, Шипиловских Александра, 
2м - Чашникова Анна, Блохин Даниил, Дорожевец Дмитрий, 
Участие - Малюта Антон,  Ломакина Дарья, Гаврилов Денис, Шакиров Егор, Торсунов Иван, Попова Анна,   Беляев Александр, Камаев Богдан, Тупицин Вадим, Карелин Никита,
</t>
  </si>
  <si>
    <t xml:space="preserve">Открытое первенство ДЮСШ "Старт" по каратэ "Сётокан"  </t>
  </si>
  <si>
    <t>1м - Токарев Дмитрий, 
2м - Зорин Евгений, 
Участие - Сибирцев Данил, Токарев Александр, Косов Данила, Злобин Евгений, Рожин Антон, Добрынин Владимир</t>
  </si>
  <si>
    <t>п.Жебрии</t>
  </si>
  <si>
    <t>Краевые соревнования по горнолыжному спорту, посвященные памяти Кочетова А.В.</t>
  </si>
  <si>
    <t>3м - Бражников Кирилл,
7м - Шипицин Максим</t>
  </si>
  <si>
    <t>1м - Бражников Кирилл,
4м - Шипицин Максим</t>
  </si>
  <si>
    <t>1м - Шипицин Максим, 
2м - Бражников Кирилл,
4м - Сметкина Анастасия</t>
  </si>
  <si>
    <t>2м- Старкова Даря, Белоусова Кристина, 
3м - Сметкина Анастасия, Суслова Анна,</t>
  </si>
  <si>
    <t>14-15.02.15</t>
  </si>
  <si>
    <t>Первенство пермского края по мини-футболу среди юношей 2002-2003 г.р.</t>
  </si>
  <si>
    <t xml:space="preserve">Первенство Пермского края по мини-футболу 
сезон 2015-2016
2002-2003 г.р. </t>
  </si>
  <si>
    <t xml:space="preserve">Первенство Пермского края по мини-футболу 
сезон 2015-2016
2000-2001 г.р. </t>
  </si>
  <si>
    <t>Соликамск,
п. Лобаново</t>
  </si>
  <si>
    <t>01.11.2015
06.12.2015</t>
  </si>
  <si>
    <t>п. Култаево,
Соликамск</t>
  </si>
  <si>
    <t>08.11.2015
13.12.2015</t>
  </si>
  <si>
    <t>Губаха
Соликамск
Березники
Краснокамск</t>
  </si>
  <si>
    <t>14.01.2015
20.01.2015
29.01.2015
27-01.03.2015</t>
  </si>
  <si>
    <r>
      <t xml:space="preserve">1:2 "Ермак" (г. Кунгур) - ДЮСШ (г. Губаха)
2:4 "Чусовой" (г. Чусовой) - ДЮСШ (г.Губаха)
</t>
    </r>
    <r>
      <rPr>
        <b/>
        <sz val="10"/>
        <color indexed="62"/>
        <rFont val="Times New Roman"/>
        <family val="1"/>
      </rPr>
      <t>Итог: ДЮСШ (г. Губаха) - 1 место</t>
    </r>
  </si>
  <si>
    <t>Турнир по хоккею
 (посвященный дню защитника отечества)
среди юношей 2000-2001 г.р</t>
  </si>
  <si>
    <t>"Алекс" (г.Алеександровск) : "ДЮСШ" (г. Губаха) - 4:8
"Олимп" (г.Чусовой) : "ДЮСШ" (г. Губаха) - 3:4
Итог: 1 место
Лучший вратарь турнира - Чулков Алексей
Лучший игрок турнира - Колесников Егор</t>
  </si>
  <si>
    <t>18.01.2015
21.01.2015
01.02.2015
10-12.12.2015</t>
  </si>
  <si>
    <t>Березники
Александровск
Соликамск
Краснокамск</t>
  </si>
  <si>
    <t>17
17
15
9</t>
  </si>
  <si>
    <t xml:space="preserve">Отборочный этап на первенство России 
ПФО среди младших юношей 2004 г.р. </t>
  </si>
  <si>
    <t>6-8.11.2015</t>
  </si>
  <si>
    <t>Уфа</t>
  </si>
  <si>
    <t>Колесников Егор в составе команды "Октан"
 (команда заняла 3 место)</t>
  </si>
  <si>
    <t>Отборочный этап на первенство России 
ПФО</t>
  </si>
  <si>
    <t>Соревнования по хоккею с шайбой
на приз клуба "Золотая шайба" им. А.. Тарасова 
среди юношей 2001-2002 г.р.
Сезон 2015-2016</t>
  </si>
  <si>
    <t>25.11.2015
04.12.2015</t>
  </si>
  <si>
    <t>Губаха
Березники</t>
  </si>
  <si>
    <t>17
16</t>
  </si>
  <si>
    <t>ДЮСШ (г.Губаха) : "Алекс" (г. Александровск) - 8:5
"Калийщик" (г. Березники) : ДЮСШ (г. Губаха) - 1:4
Итог в 2016 году</t>
  </si>
  <si>
    <t>Соревнования по хоккею с шайбой
на приз клуба "Золотая шайба" им. А.. Тарасова 
среди юношей 2003-2004 г.р.
Сезон 2015-2016</t>
  </si>
  <si>
    <t>"Металлург - 2005" (г. Соликамск) : ДЮСШ (г. Губаха) 2:4
Итог в 2016 году</t>
  </si>
  <si>
    <t>Турнир по хоккею с шайбой среди юношей 2003-2004 г.р., посвященный памяти Сергея Дубовицкого</t>
  </si>
  <si>
    <t>27-29.11.2015</t>
  </si>
  <si>
    <t>ДЮСШ - организатор соревнований
ДЮСШ (г.Губаха) : "Ермак" (г.Кунгур) - 9:0
ДЮСШ (г.Губаха) : "Металлург" (г. Соликамск) - 2:1
ДЮСШ (г.Губаха) : "Октан - 2004" (г. Пермь) - 8:5
Итог:
1 место ДЮСШ (г.Губаха)
2 место - "Октан" (г. Пермь)
3 место - "Металлург"(г. Соликамск)
4 место - "Ермак" (г. Кунгур)</t>
  </si>
  <si>
    <t xml:space="preserve">Чемпионат и первенство пермского края по спортивной аэробике </t>
  </si>
  <si>
    <t>Чемпионат и Первенство Приволжского федерального округа по спортивной аэробике и танцевальной гимнастике</t>
  </si>
  <si>
    <t>26.02-01.03.2015</t>
  </si>
  <si>
    <t>3м - команда 12-14 лет (Азанова Анастасия, Пономарева Дарья, Сипайло Дарья, Сибгатуллина Кристина, Кузина Алина, Рябичева Анастасия, Черепанова Ирина, Шарипова Валерия)</t>
  </si>
  <si>
    <t>Открытый кубок г. Кизела по спортивной аэробике и танцевальной гимнастике</t>
  </si>
  <si>
    <t>17-18.12.15</t>
  </si>
  <si>
    <t>Чемпионат и Первенство Пермского края по лыжным гонкам 
(первый этап)</t>
  </si>
  <si>
    <t xml:space="preserve">1м - Лалакин Кирилл, 
2м - Калинин Василий, </t>
  </si>
  <si>
    <t>Открытое Первенство городского округа
 "Город Губаха" по прыжкам с трамплина</t>
  </si>
  <si>
    <t>17.12.2015 - гонка 10 км. (стиль свободный) 
21м - Кривоногих Владислав, 35м - Лалкин Кирилл,
18.12.2015 - гонка 10 км. (стиль классический)
23м - Кривоногих Владислав, 31м - Лалкин Кирилл,</t>
  </si>
  <si>
    <t>ЕКП</t>
  </si>
  <si>
    <t>январь-май</t>
  </si>
  <si>
    <t>Краснокамск,
Губаха,
Чусовой</t>
  </si>
  <si>
    <t>14 место</t>
  </si>
  <si>
    <t>9 место</t>
  </si>
  <si>
    <t>Култаево,
Очер,
Губаха,
Березники</t>
  </si>
  <si>
    <t>май-июнь</t>
  </si>
  <si>
    <t>4 место</t>
  </si>
  <si>
    <t>5 место</t>
  </si>
  <si>
    <t>Новогодний турнир по боксу памяти чемпиона мира В.А.Соломина</t>
  </si>
  <si>
    <t>26-27.12.2015</t>
  </si>
  <si>
    <t>1м - Шаклеин Матвей, Газизов Егор, Коренев Дмитрий, Артемьев Сергей , Овсянников Иван , Мирзоев Мурад , Смирнов Арсений
Участие - Чеулаев Дмитрий, Скобелкин Степан.</t>
  </si>
  <si>
    <t>Открытое Первенство спортивной школы плавания "БМ"</t>
  </si>
  <si>
    <t>победителей</t>
  </si>
  <si>
    <t>Открытое первенство г. Березники по боксу</t>
  </si>
  <si>
    <t>1м - Шаклеин Матвей, Овсянников Иван, 
2м- Мирзоев Мурад, Скобелкин Степан, Артемьев Сергей, Вальдшмит Дмитрий, 
участие - Газизов Егор, Бердников Иван, Коренев Дмитрий</t>
  </si>
  <si>
    <t>Первенство Приволжского федерального округа по боксу</t>
  </si>
  <si>
    <t>1м - Шаклеин Матвей, Овсянников Иван, Коренев Дмитрий, Ибрагимов Аслан
2м - Артемьев Сергей, Вальдшмит Дмитрий, Газизов Егор,
Участие - Скобелкин Степан, Чекулаев Дмитрий</t>
  </si>
  <si>
    <t>Межрегиональный турнир по боксу "Бокс против наркотиков"</t>
  </si>
  <si>
    <t>Красноуфимск</t>
  </si>
  <si>
    <t>Соревнования по лыжным гонкам 
"Рождественнская гонка"</t>
  </si>
  <si>
    <t>Чемпионат и Первенство Пермского края по лыжным гонкам</t>
  </si>
  <si>
    <t xml:space="preserve">Первенство Пермского края по лыжным гонкам "Быстрая лыжня" </t>
  </si>
  <si>
    <t xml:space="preserve">Первенство городского округа "Город Губаха"
"Лыжным России 2015" </t>
  </si>
  <si>
    <t>1м - Карелин Никита, Пешкова Евгения, Губайдуллина Альфия, Кривоногих Владислав, Прокофьева Виктория, Крупина Анастасия, Минигулова Анна,
2м - Лалакин Кирилл, Постоногов Никита, Пескив Анна, Бугреев Егор,
3м - Рычкогв Павел, Аристова Мария, Лалакин Виталий, Васёва Юлия, Васёв Максим, Хасанова Е.</t>
  </si>
  <si>
    <t>1м- Васёв Максим, Калинин Василий, Пескив Анна, Прокофьева Виктория, Лалакин Кирилл, Карелин Никита, 
2м - Шафигуллина Таисья, Тягло Андрей, Алейникова Анна, Завизион Татьяна, Соловьев М., Лалакин Виталий, Белькевич Константин, 
3м - Рычков Павел, Мартюшева Мария, Федоров Вячеслав, Ефимова Мария.</t>
  </si>
  <si>
    <t>Открытый командный спринт по лыжным гонкам</t>
  </si>
  <si>
    <t xml:space="preserve">1м - Лалакин Кирилл, Лалакин Виталий,
3м - Прокофьева Виктория, Завизион Татьяна, Кривоногих Владислав, Белькевич Константин </t>
  </si>
  <si>
    <t>Открытое Первенство г. Александровска по лыжным гонкам</t>
  </si>
  <si>
    <t xml:space="preserve">1м - Лалакин Кирилл, Калинин Василий, Тягло Андрей, 
2м - Прокофьева Виктория, Васёв Максим, 
3м - Пескив Анна, Мартюшева Мария, Рычков Павел, </t>
  </si>
  <si>
    <t>26.02.2015 стиль классический
3м - Соловьев Матвей, 8м - Кутырев Егор, 6м - Крупина Анастасия, 5м - Калинин Василий, 10м - Пескив Анна, 6м- Алейникова Анна, 16м - Васёва Юлия, 13м - Рычков Павел
27.02. 2015 преследование 
4м - Соловьев М., 9м - Кутырев Е., 6м - Крупина А., 4м - Калинин В., 8м - Пескив А., 8м- Алейникова А., 18м - Рычков П.</t>
  </si>
  <si>
    <t xml:space="preserve">1м - Заморин М., Постоногов Никита, Васёв Максим, Бугреев Егор, Минигулова А., 
2м - Мартюшева Мария, Лимонова Н., Корелин Никита, Тягло Андрей, 
3м - Крестьянинов И., Фатеева Д., Камалетдинов К., Федоров Вячеслав, </t>
  </si>
  <si>
    <t>2м - Общекомандное,
1м - Прокофьева Виктория, 
2м - Губайдуллина Альфия, 
3м - Горьковой Данил, 
4м - Лимонова Н., 9м - Заморин М., 12м - Аристова Мария, 19м - Марамзин В., 29 - Вердиев Исса.</t>
  </si>
  <si>
    <t>14.03.2015 - классический стиль
1м - Попова А., ШафигуллинаТаисья, Васёв Максим, Калинин Василий, Пескив Анна, Прокофьева Виктория, Лалакин Кирилл, Кривоногих Владислав
2м - Рычков П., Бугреев Егор, Тягло Андрей, Лопатина Ирина, Лалакин Виталий, Белькевич Константин,
3м - Карелин Никита, Мартюшева М., Фёдоров Вячеслав, Постоногов Никита, Кутырев Егор, Крупина А., Ефимова Мария, Завизион Татьяна, Баландин Михаил, Значковский Константин.
15.03.2015 - свободный стиль
1м - Шафигуллина Т., Бугреева Егор, Васёв максим, Калинин Василий, Пескив Анна, Кутырев Егор, Крупина Анастасия, Лопатина Ирина, Лалакин Кирилл, Кривоногих Владислав, 
2м - Мартюшева М., Губайдуллина А., Слободчикова А., Тягло Андрей, Завизион Татьяна, Баландин Михали, Балькевич Константин, 
3м - Огаркова Мария, Рычков Павел, Фёдоров Вячеслав, Уврик Дарья, Алейникова Анна, Ефимова Мария, Баландина Алена, Лалакин Кирилл, Лычин Дмитрий</t>
  </si>
  <si>
    <t xml:space="preserve">16.03.2015 стиль классический:
17м - Лалакин Кирилл, 36м - Лалакин Виталий, 23м - Лопатина Ирина, 32м - Крупина Анастасия, 47м - Алейникова Анна, 48м- Пескив Анна, 39 Кутырев Егор, 57м - Калинин Василий, 
17.03.2015 преследование, стиль свободный.
15м - Лалакин К., 23м - Лалакин В., 23м - Лопатина И., 29м - Крупина А., 48м - Алейникова А., 46м- Пескив А., 43 Кутырев Е., 58м - Калинин В., </t>
  </si>
  <si>
    <t xml:space="preserve">1м - Кривоногих Владислав, Алейникова Анна, Калинин Василий, 
2м - Пескив Анна, Постоногов Никита, Мартюшева Мария, Губайдуллина Альфия, 
Крупина А., Огаркова Мария, Рычков Павел, </t>
  </si>
  <si>
    <t xml:space="preserve">1м - Басалгин Александр, Лалакин Кирилл, Калинин Василий,
2м - Горьковой Данил,Прокофьева Виктория, Крупина Анастасия, 
3м - Мартюшева Мария, Губайдуллина Альфия, Бугреев Егор, </t>
  </si>
  <si>
    <t>1м - Васев Максим, Урвик Дария, Калинин Василий, Баландин Михаил, Абашев Дмитрий, 
2м - Соловьев Матвей, Лалакин Кирилл, Кривоногих Владислав, Шафигуллина Таисья, 
3м - Тягло Андрей, Лопатина Ирина, Крупина Анастасия, Лалакин Виталий, Белькевич Константин, Мартюшева Мария</t>
  </si>
  <si>
    <t>Краевые соревнования по лыжным гонкам "Первая лыжня"</t>
  </si>
  <si>
    <t>открытое соревнования по лыжным гонкам Губахинского городского округа "Открытие зимнего сезона"</t>
  </si>
  <si>
    <t>1м - Новокрещенова Полина,
2м - Мартюшева Мария, Путин Данил,
3м - Калинин Василий, Лалакин Кирилл, Минигулова Анна</t>
  </si>
  <si>
    <t>Первенство пермского края по лыжным гонкам "Лыжня юных"</t>
  </si>
  <si>
    <t xml:space="preserve">1м - Тимошенко Анастасия, Кудрявцева Анна, Микрюкова Ксения, Сушенцев Александр, 
2м - Протасов Сергей, Галиулина Регина, Сактарова Татьяна, Бельков Дмитрий, 
3м - Тиханкина Дарья, Мамзиков Матвей, Перминов Павел,
4м - Прокопенко Виктория, Прокопенко Виктор, </t>
  </si>
  <si>
    <t>1м - Галлиулина Регина,
2м - Бельков Дмитрий,
4м - Бердникова Ксения</t>
  </si>
  <si>
    <t>1м - Шитенкова Татьяна,
2м - Акулова Ксения, Галиуллина Регина, Бердникова Ксения, Бельков Дмитрий,
3м - Симовонюк Полина, Микрюкова Ксения, Дорохов Андрей, Мамзиков Матвей</t>
  </si>
  <si>
    <r>
      <t xml:space="preserve">1м - </t>
    </r>
    <r>
      <rPr>
        <i/>
        <sz val="10"/>
        <rFont val="Times New Roman"/>
        <family val="1"/>
      </rPr>
      <t xml:space="preserve">Тарасова Елизавета, Жуйкова Евгения, </t>
    </r>
    <r>
      <rPr>
        <sz val="10"/>
        <rFont val="Times New Roman"/>
        <family val="1"/>
      </rPr>
      <t xml:space="preserve">
2м - </t>
    </r>
    <r>
      <rPr>
        <i/>
        <sz val="10"/>
        <rFont val="Times New Roman"/>
        <family val="1"/>
      </rPr>
      <t>Мизбахова Арина, Жуйнова Ирина, Васильева Наталья,</t>
    </r>
    <r>
      <rPr>
        <sz val="10"/>
        <rFont val="Times New Roman"/>
        <family val="1"/>
      </rPr>
      <t xml:space="preserve"> Протасов Сергей, Вахитов Денис, 
3м - </t>
    </r>
    <r>
      <rPr>
        <i/>
        <sz val="10"/>
        <rFont val="Times New Roman"/>
        <family val="1"/>
      </rPr>
      <t>Шамахова Виктория, Матвеева Евгения,</t>
    </r>
    <r>
      <rPr>
        <sz val="10"/>
        <rFont val="Times New Roman"/>
        <family val="1"/>
      </rPr>
      <t xml:space="preserve">Смирнов Александр,
4м - Сушенцев Александр, Качковский Дмитрий, </t>
    </r>
    <r>
      <rPr>
        <i/>
        <sz val="10"/>
        <rFont val="Times New Roman"/>
        <family val="1"/>
      </rPr>
      <t xml:space="preserve">Рохлецов Арсений, </t>
    </r>
    <r>
      <rPr>
        <sz val="10"/>
        <rFont val="Times New Roman"/>
        <family val="1"/>
      </rPr>
      <t xml:space="preserve">
6м - Лебедев Александр,
</t>
    </r>
    <r>
      <rPr>
        <i/>
        <sz val="10"/>
        <rFont val="Times New Roman"/>
        <family val="1"/>
      </rPr>
      <t>9м - Ишинбаев Алексей</t>
    </r>
  </si>
  <si>
    <r>
      <rPr>
        <i/>
        <sz val="10"/>
        <rFont val="Times New Roman"/>
        <family val="1"/>
      </rPr>
      <t xml:space="preserve">1м - Жуйнова Евгения, </t>
    </r>
    <r>
      <rPr>
        <sz val="10"/>
        <rFont val="Times New Roman"/>
        <family val="1"/>
      </rPr>
      <t>Вахитов Денис</t>
    </r>
    <r>
      <rPr>
        <i/>
        <sz val="10"/>
        <rFont val="Times New Roman"/>
        <family val="1"/>
      </rPr>
      <t xml:space="preserve">
2м - Васильева Наталья, Истомина Марина, 
3м - Тарасова Елизавета, Истомина Ксения, </t>
    </r>
    <r>
      <rPr>
        <sz val="10"/>
        <rFont val="Times New Roman"/>
        <family val="1"/>
      </rPr>
      <t xml:space="preserve">Белых Данил, 
5м - Качковский Дмитрий, Лебедев Александр, 7м - Сушенцев Александр, 10м - Протасов Сергей, </t>
    </r>
  </si>
  <si>
    <t>Открытое личное Первенство к/ф "Металлург" по тяжелой атлетике посвященное памяти Кошеева А.С.</t>
  </si>
  <si>
    <t>II этап VII летней Спартакиады учащихся России 2015 по тяжелой атлетике</t>
  </si>
  <si>
    <t>1м, 2м, 2м и 2м - Барсукова Полина,
3м  - Шагопова Валерия,
Участие - Дмитришина Дарья, Васильева Полна, Шипиловских Александра, Кадочникова Алина,  Сибилева Дарья, Барсукова Полина, Аксёнов Данил, Пермяков Данил</t>
  </si>
  <si>
    <t xml:space="preserve">1м - Зарубин Семён, Попова Анна, Чашникова Анна, Янова Дарья, Ломакина Дарья, Камаев Богдан, Дорожевец Дмитрий,
2м - Беляев Александр, Васильева Полина, Кадочникова Алиса, Шипиловских Александра, 
3м - Малюта Антон, Тупицин Вадим, 
участие - Сунцова Арина, Сунцов Владимир, Федоров Вячеслав, Васев Максим, Сизов Александр, Дмитришина ДарьяЧагин Егор, Шакиров Егор, Торсунов Иван, Терёхин Михаил, Гаврилов Денис, Карелин Никита, </t>
  </si>
  <si>
    <t xml:space="preserve">1м - Попова Анна, Чашникова Анна, Чашникова Анна, 
2м - Ломакина Дарья, 
3м - Шагапова Валерия, Ломакина Дарья, 
Участие - Тупицин Вадим, Аксенов Данил, Малюта Антон, Торсунов Иван, Васильева Полина, Кадочникова Алиса, Блохин Данил, Камаев Богдан, Карелин Никита, Дмитришина Дарья, </t>
  </si>
  <si>
    <t xml:space="preserve">Межрегиональный турни р по каратэ "Сётокан" </t>
  </si>
  <si>
    <t>1м - Сибирцев Данил, Токарев Дмитрий, 
2м - Зорин Дмитрий
Участие - Косов Данил, Токарев Александр, Добрынин Владимир, Петрищев Ефим</t>
  </si>
  <si>
    <t>1м - Зорин Дмитрий, 
2м - Токарев Александр,
3м - Ложкин Игнат,
Участие - Сибирцев Данил,  Добрынин Владимир,</t>
  </si>
  <si>
    <t>4м - Косов Данил,
5м - Добрынин Владимер,Ершов Данил
Участие - Злобин Евгений, Зарин Дмитрий,  Камалетдинов Максим, Ложкин Игнат,  Мухин Антон</t>
  </si>
  <si>
    <t>Краевые соревнования по горнолыжному спорту 
Слалом-гигант</t>
  </si>
  <si>
    <t>Краевые соревнования по горнолыжному спорту 
параллельный слалом</t>
  </si>
  <si>
    <t>2м - Сметкина Анастасия, Старкова Дарья,
3м - Вахрушева Зарима,</t>
  </si>
  <si>
    <t>3м - Лебедев Дмитрий, Сметкина Анастасия
Участие - Бердутин Данил, Ромашов Данил, Лобов Егор.</t>
  </si>
  <si>
    <t>Краевой турнир по мини-футболу</t>
  </si>
  <si>
    <t>4 м - команда 1998-1999 г.р.</t>
  </si>
  <si>
    <t>Первенство пермского края на призы клуба "Кожаный мяч" 1998-1999г.р.</t>
  </si>
  <si>
    <t>Красновишерск,
Александровск,
Чусовой
Кизел
Соликамск
Горнозаводск</t>
  </si>
  <si>
    <t>Первенство пермского края на призы клуба "Кожаный мяч" 2000-2001 г.р.</t>
  </si>
  <si>
    <t>Первенство пермского края на призы клуба "Кожаный мяч" 2002-2003 г.р.</t>
  </si>
  <si>
    <t>ДЮСШ Губаха"- "Карагай" 6:6
ДЮСШ Губаха"- "Алекс Александровск" 7:7
ДЮСШ Губаха" - "Соликамск" 2:5
ДЮСШ Губаха: «Вихорь»  Пермский район – 6:1
ДЮСШ Губаха: «Ника» г. Пермь – 12:2
ДЮСШ Губаха: «Союз» Оса – 5:0
Подведение итогов в 2016 году</t>
  </si>
  <si>
    <t>Кипр (Пермский район) – ДЮСШ Губаха 7 : 6
Вихорь (Пермский район) - ДЮСШ Губаха 10 : 5
Спарта (Пермский район) - ДЮСШ Губаха 2 : 7
ДЮСШ Губаха - Фаворит Пермь     2 : 7
ДЮСШ Губаха - Кировец Пермь      5 : 0
ДЮСШ Губаха - Олимп Березники  5 : 7
Подведение итогов в 2016 году</t>
  </si>
  <si>
    <t>Первенство Пермского края по хоккею с шайбой среди юношей 2002-2003 г.р.</t>
  </si>
  <si>
    <t>"Калийщик" (г. Березники) : ДЮСШ (г.Губаха)- 0:2  
"Алекс" (г. Александровск) : ДЮСШ (г. Губаха) - 0:13 
"Металлург" (г. Соликамск) : ДЮСШ (г.Губаха) - 6:4 
ДЮСШ (г.Губаха) : "Ермак-Уралец" (г. Кунгур) - 0:2
ДЮСШ (г.Губаха) : "Викинг" - 1:5
ДЮСШ (г.Губаха) : "Алекс" (г. Александровск) - 2:0 
Итог: 3 место</t>
  </si>
  <si>
    <t>Первенство Пермского края по хоккею с шайбой среди 2004-2005 г.р.</t>
  </si>
  <si>
    <t>ДЮСШ (г.Губаха) : "Металлугр-2006" (г. Соликамск)- 6:0  
"Металлугр-2004" (г. Соликамск) : ДЮСШ (г. Губаха) - 4:3 
"Олимп" (г. Березники) : ДЮСШ (г. Губаха) - 2:4 
ДЮСШ (г.Губаха) : "Октан" (г. Пермь) - 0:1
ДЮСШ (г. Губаха) : "Красный Октябрь" (г. Пермь) - 3:2
ДЮСШ (г.Губаха) : "Металлург" (г. Соликамск) 1:1 
                                                         (по буллитам 0:1)
Итог: 2 место</t>
  </si>
  <si>
    <t>Колесников Егор и Вылегжанин Данил в составе сборной команды Пермского края (Команда заняла 6 место)</t>
  </si>
  <si>
    <t xml:space="preserve">2м - команда 12-14 лет (Шаклеина Татьяна, Шарипова Валерия, Ехлакова Ксения, Колесник Ксения, Кузина Алина, Черепанова Ирина, Пономарева Дарья, Азанова Ксения)
3 м - команда 9-11 лет ( Еске Эрика, Алексеева Ксения, Фетисова Екатерина, Лагуткина Диана, Сибгатуллина Кристина, Мухамадьярова Карина)
2м -группа (Ехлакова Ксения, Шаклеина Татьяна, Шарипова Валерия, Пономарева Дарья)
3м - тройка (Шаклеина Татьяна, Шарипова Валерия, Пономарева Дарья)
</t>
  </si>
  <si>
    <t>5м- команда 12-14 лет (Шаклеина Татьяна, Ехлакова Ксения, Шарипова Валерия, Черепанова Ирина, Пономарева Дарья, Азанова Ксения, Колесник Ксения, Кузина Алина)</t>
  </si>
  <si>
    <t>Чемпионат и Первенство г. Перми по спортивной аэробике и танцевальной гимнастике</t>
  </si>
  <si>
    <t>3 место команда 12-14 лет: Азанова Анастасия, Пономарева Дарья, Шарипова Валерия, Сибагатуллина Кристина, Рябичева Анастасия, Сипайло Дарья, Кузина Алина, Черепанова Ирина
Индивидуальные композиции  
2 м- Азанова Ксения
3 м- Попова Анна</t>
  </si>
  <si>
    <t>Личные виды спорта</t>
  </si>
  <si>
    <t>Итого: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</si>
</sst>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/yy;@"/>
    <numFmt numFmtId="170" formatCode="dd/mm/yy;@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4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 wrapText="1"/>
    </xf>
    <xf numFmtId="0" fontId="51" fillId="0" borderId="22" xfId="0" applyFont="1" applyBorder="1" applyAlignment="1">
      <alignment horizontal="center" vertical="center" textRotation="90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4" fontId="4" fillId="9" borderId="10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4" fontId="4" fillId="33" borderId="19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center" vertical="center" wrapText="1"/>
    </xf>
    <xf numFmtId="0" fontId="53" fillId="35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53" fillId="35" borderId="38" xfId="0" applyFont="1" applyFill="1" applyBorder="1" applyAlignment="1">
      <alignment horizontal="center" vertical="center" wrapText="1"/>
    </xf>
    <xf numFmtId="0" fontId="53" fillId="35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textRotation="90" wrapText="1"/>
    </xf>
    <xf numFmtId="0" fontId="54" fillId="0" borderId="23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3" fillId="35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49">
      <selection activeCell="G6" sqref="G6"/>
    </sheetView>
  </sheetViews>
  <sheetFormatPr defaultColWidth="9.00390625" defaultRowHeight="12.75"/>
  <cols>
    <col min="1" max="1" width="4.25390625" style="1" customWidth="1"/>
    <col min="2" max="2" width="10.625" style="1" customWidth="1"/>
    <col min="3" max="3" width="14.75390625" style="1" customWidth="1"/>
    <col min="4" max="4" width="13.125" style="1" customWidth="1"/>
    <col min="5" max="5" width="11.375" style="1" customWidth="1"/>
    <col min="6" max="6" width="14.75390625" style="1" customWidth="1"/>
    <col min="7" max="7" width="46.875" style="1" customWidth="1"/>
    <col min="8" max="10" width="9.125" style="1" customWidth="1"/>
    <col min="11" max="11" width="13.75390625" style="1" customWidth="1"/>
    <col min="12" max="16384" width="9.125" style="1" customWidth="1"/>
  </cols>
  <sheetData>
    <row r="1" spans="1:11" ht="15.75">
      <c r="A1" s="80" t="s">
        <v>0</v>
      </c>
      <c r="B1" s="80"/>
      <c r="C1" s="80"/>
      <c r="D1" s="80"/>
      <c r="E1" s="80"/>
      <c r="F1" s="80"/>
      <c r="G1" s="80"/>
      <c r="J1" s="1">
        <v>1</v>
      </c>
      <c r="K1" s="1" t="s">
        <v>10</v>
      </c>
    </row>
    <row r="2" spans="1:11" ht="31.5">
      <c r="A2" s="2" t="s">
        <v>1</v>
      </c>
      <c r="B2" s="2" t="s">
        <v>3</v>
      </c>
      <c r="C2" s="2" t="s">
        <v>2</v>
      </c>
      <c r="D2" s="2" t="s">
        <v>22</v>
      </c>
      <c r="E2" s="2" t="s">
        <v>4</v>
      </c>
      <c r="F2" s="2" t="s">
        <v>15</v>
      </c>
      <c r="G2" s="2" t="s">
        <v>5</v>
      </c>
      <c r="J2" s="1">
        <v>2</v>
      </c>
      <c r="K2" s="1" t="s">
        <v>11</v>
      </c>
    </row>
    <row r="3" spans="1:11" ht="48.75" customHeight="1">
      <c r="A3" s="3"/>
      <c r="B3" s="3" t="s">
        <v>6</v>
      </c>
      <c r="C3" s="3" t="s">
        <v>7</v>
      </c>
      <c r="D3" s="3" t="s">
        <v>23</v>
      </c>
      <c r="E3" s="3" t="s">
        <v>10</v>
      </c>
      <c r="F3" s="3" t="s">
        <v>16</v>
      </c>
      <c r="G3" s="3" t="s">
        <v>8</v>
      </c>
      <c r="J3" s="1">
        <v>3</v>
      </c>
      <c r="K3" s="1" t="s">
        <v>67</v>
      </c>
    </row>
    <row r="4" spans="1:11" ht="63">
      <c r="A4" s="3"/>
      <c r="B4" s="3" t="s">
        <v>21</v>
      </c>
      <c r="C4" s="3" t="s">
        <v>9</v>
      </c>
      <c r="D4" s="3" t="s">
        <v>23</v>
      </c>
      <c r="E4" s="3" t="s">
        <v>10</v>
      </c>
      <c r="F4" s="3" t="s">
        <v>16</v>
      </c>
      <c r="G4" s="3" t="s">
        <v>17</v>
      </c>
      <c r="J4" s="1">
        <v>4</v>
      </c>
      <c r="K4" s="1" t="s">
        <v>80</v>
      </c>
    </row>
    <row r="5" spans="1:11" ht="63">
      <c r="A5" s="3"/>
      <c r="B5" s="3" t="s">
        <v>6</v>
      </c>
      <c r="C5" s="3" t="s">
        <v>18</v>
      </c>
      <c r="D5" s="3" t="s">
        <v>24</v>
      </c>
      <c r="E5" s="3" t="s">
        <v>10</v>
      </c>
      <c r="F5" s="3" t="s">
        <v>13</v>
      </c>
      <c r="G5" s="3" t="s">
        <v>19</v>
      </c>
      <c r="J5" s="1">
        <v>5</v>
      </c>
      <c r="K5" s="1" t="s">
        <v>89</v>
      </c>
    </row>
    <row r="6" spans="1:11" ht="78.75">
      <c r="A6" s="3"/>
      <c r="B6" s="3" t="s">
        <v>21</v>
      </c>
      <c r="C6" s="3" t="s">
        <v>26</v>
      </c>
      <c r="D6" s="3" t="s">
        <v>25</v>
      </c>
      <c r="E6" s="3" t="s">
        <v>10</v>
      </c>
      <c r="F6" s="3" t="s">
        <v>14</v>
      </c>
      <c r="G6" s="4" t="s">
        <v>20</v>
      </c>
      <c r="J6" s="1">
        <v>6</v>
      </c>
      <c r="K6" s="1" t="s">
        <v>102</v>
      </c>
    </row>
    <row r="7" spans="1:11" ht="47.25">
      <c r="A7" s="3"/>
      <c r="B7" s="3" t="s">
        <v>27</v>
      </c>
      <c r="C7" s="3" t="s">
        <v>28</v>
      </c>
      <c r="D7" s="3" t="s">
        <v>23</v>
      </c>
      <c r="E7" s="3" t="s">
        <v>10</v>
      </c>
      <c r="F7" s="3" t="s">
        <v>13</v>
      </c>
      <c r="G7" s="3" t="s">
        <v>30</v>
      </c>
      <c r="J7" s="1">
        <v>7</v>
      </c>
      <c r="K7" s="1" t="s">
        <v>113</v>
      </c>
    </row>
    <row r="8" spans="1:11" ht="47.25">
      <c r="A8" s="3"/>
      <c r="B8" s="3" t="s">
        <v>27</v>
      </c>
      <c r="C8" s="3" t="s">
        <v>29</v>
      </c>
      <c r="D8" s="3" t="s">
        <v>25</v>
      </c>
      <c r="E8" s="3" t="s">
        <v>10</v>
      </c>
      <c r="F8" s="3" t="s">
        <v>14</v>
      </c>
      <c r="G8" s="3" t="s">
        <v>31</v>
      </c>
      <c r="J8" s="1">
        <v>8</v>
      </c>
      <c r="K8" s="1" t="s">
        <v>114</v>
      </c>
    </row>
    <row r="9" spans="1:10" ht="63">
      <c r="A9" s="3"/>
      <c r="B9" s="3" t="s">
        <v>32</v>
      </c>
      <c r="C9" s="3" t="s">
        <v>33</v>
      </c>
      <c r="D9" s="3" t="s">
        <v>34</v>
      </c>
      <c r="E9" s="3" t="s">
        <v>10</v>
      </c>
      <c r="F9" s="3" t="s">
        <v>14</v>
      </c>
      <c r="G9" s="3" t="s">
        <v>35</v>
      </c>
      <c r="J9" s="1">
        <v>9</v>
      </c>
    </row>
    <row r="10" spans="1:10" ht="63">
      <c r="A10" s="3"/>
      <c r="B10" s="3" t="s">
        <v>32</v>
      </c>
      <c r="C10" s="3" t="s">
        <v>36</v>
      </c>
      <c r="D10" s="3" t="s">
        <v>37</v>
      </c>
      <c r="E10" s="3" t="s">
        <v>10</v>
      </c>
      <c r="F10" s="3" t="s">
        <v>14</v>
      </c>
      <c r="G10" s="3" t="s">
        <v>38</v>
      </c>
      <c r="J10" s="1">
        <v>10</v>
      </c>
    </row>
    <row r="11" spans="1:11" ht="63">
      <c r="A11" s="3"/>
      <c r="B11" s="3" t="s">
        <v>39</v>
      </c>
      <c r="C11" s="3" t="s">
        <v>40</v>
      </c>
      <c r="D11" s="3" t="s">
        <v>24</v>
      </c>
      <c r="E11" s="3" t="s">
        <v>10</v>
      </c>
      <c r="F11" s="3" t="s">
        <v>13</v>
      </c>
      <c r="G11" s="3" t="s">
        <v>41</v>
      </c>
      <c r="K11" s="1" t="s">
        <v>12</v>
      </c>
    </row>
    <row r="12" spans="1:11" ht="78.75">
      <c r="A12" s="3"/>
      <c r="B12" s="3" t="s">
        <v>42</v>
      </c>
      <c r="C12" s="3" t="s">
        <v>43</v>
      </c>
      <c r="D12" s="3" t="s">
        <v>45</v>
      </c>
      <c r="E12" s="3" t="s">
        <v>10</v>
      </c>
      <c r="F12" s="3" t="s">
        <v>14</v>
      </c>
      <c r="G12" s="3" t="s">
        <v>46</v>
      </c>
      <c r="K12" s="1" t="s">
        <v>16</v>
      </c>
    </row>
    <row r="13" spans="1:11" ht="47.25">
      <c r="A13" s="3"/>
      <c r="B13" s="3" t="s">
        <v>42</v>
      </c>
      <c r="C13" s="3" t="s">
        <v>44</v>
      </c>
      <c r="D13" s="3" t="s">
        <v>37</v>
      </c>
      <c r="E13" s="3" t="s">
        <v>10</v>
      </c>
      <c r="F13" s="3" t="s">
        <v>14</v>
      </c>
      <c r="G13" s="3" t="s">
        <v>47</v>
      </c>
      <c r="K13" s="1" t="s">
        <v>13</v>
      </c>
    </row>
    <row r="14" spans="1:11" ht="31.5">
      <c r="A14" s="3"/>
      <c r="B14" s="3" t="s">
        <v>21</v>
      </c>
      <c r="C14" s="3"/>
      <c r="D14" s="3"/>
      <c r="E14" s="3" t="s">
        <v>10</v>
      </c>
      <c r="F14" s="3" t="s">
        <v>16</v>
      </c>
      <c r="G14" s="3" t="s">
        <v>48</v>
      </c>
      <c r="K14" s="1" t="s">
        <v>14</v>
      </c>
    </row>
    <row r="15" spans="1:11" ht="47.25">
      <c r="A15" s="3"/>
      <c r="B15" s="3" t="s">
        <v>49</v>
      </c>
      <c r="C15" s="3"/>
      <c r="D15" s="3"/>
      <c r="E15" s="3" t="s">
        <v>10</v>
      </c>
      <c r="F15" s="3" t="s">
        <v>16</v>
      </c>
      <c r="G15" s="3" t="s">
        <v>50</v>
      </c>
      <c r="K15" s="1" t="s">
        <v>68</v>
      </c>
    </row>
    <row r="16" spans="1:7" ht="31.5">
      <c r="A16" s="3"/>
      <c r="B16" s="3" t="s">
        <v>6</v>
      </c>
      <c r="C16" s="3"/>
      <c r="D16" s="3"/>
      <c r="E16" s="3" t="s">
        <v>11</v>
      </c>
      <c r="F16" s="3" t="s">
        <v>13</v>
      </c>
      <c r="G16" s="3" t="s">
        <v>51</v>
      </c>
    </row>
    <row r="17" spans="1:7" ht="15.75">
      <c r="A17" s="3"/>
      <c r="B17" s="3" t="s">
        <v>27</v>
      </c>
      <c r="C17" s="3" t="s">
        <v>54</v>
      </c>
      <c r="D17" s="3" t="s">
        <v>53</v>
      </c>
      <c r="E17" s="3" t="s">
        <v>11</v>
      </c>
      <c r="F17" s="3" t="s">
        <v>14</v>
      </c>
      <c r="G17" s="3" t="s">
        <v>52</v>
      </c>
    </row>
    <row r="18" spans="1:7" ht="31.5">
      <c r="A18" s="3"/>
      <c r="B18" s="3" t="s">
        <v>57</v>
      </c>
      <c r="C18" s="3" t="s">
        <v>55</v>
      </c>
      <c r="D18" s="3" t="s">
        <v>25</v>
      </c>
      <c r="E18" s="3" t="s">
        <v>11</v>
      </c>
      <c r="F18" s="3"/>
      <c r="G18" s="3" t="s">
        <v>56</v>
      </c>
    </row>
    <row r="19" spans="1:7" ht="53.25" customHeight="1">
      <c r="A19" s="3"/>
      <c r="B19" s="3" t="s">
        <v>49</v>
      </c>
      <c r="C19" s="3" t="s">
        <v>60</v>
      </c>
      <c r="D19" s="3" t="s">
        <v>59</v>
      </c>
      <c r="E19" s="3" t="s">
        <v>11</v>
      </c>
      <c r="F19" s="3"/>
      <c r="G19" s="3" t="s">
        <v>58</v>
      </c>
    </row>
    <row r="20" spans="1:7" ht="47.25">
      <c r="A20" s="3"/>
      <c r="B20" s="3" t="s">
        <v>42</v>
      </c>
      <c r="C20" s="3"/>
      <c r="D20" s="3" t="s">
        <v>65</v>
      </c>
      <c r="E20" s="3" t="s">
        <v>67</v>
      </c>
      <c r="F20" s="3" t="s">
        <v>12</v>
      </c>
      <c r="G20" s="3" t="s">
        <v>61</v>
      </c>
    </row>
    <row r="21" spans="1:7" ht="31.5">
      <c r="A21" s="3"/>
      <c r="B21" s="3" t="s">
        <v>64</v>
      </c>
      <c r="C21" s="3"/>
      <c r="D21" s="3" t="s">
        <v>66</v>
      </c>
      <c r="E21" s="3" t="s">
        <v>67</v>
      </c>
      <c r="F21" s="3" t="s">
        <v>12</v>
      </c>
      <c r="G21" s="3" t="s">
        <v>62</v>
      </c>
    </row>
    <row r="22" spans="1:7" ht="31.5">
      <c r="A22" s="3"/>
      <c r="B22" s="3" t="s">
        <v>6</v>
      </c>
      <c r="C22" s="3"/>
      <c r="D22" s="3" t="s">
        <v>66</v>
      </c>
      <c r="E22" s="3" t="s">
        <v>67</v>
      </c>
      <c r="F22" s="3" t="s">
        <v>12</v>
      </c>
      <c r="G22" s="3" t="s">
        <v>63</v>
      </c>
    </row>
    <row r="23" spans="1:7" ht="47.25">
      <c r="A23" s="3"/>
      <c r="B23" s="3" t="s">
        <v>64</v>
      </c>
      <c r="C23" s="3"/>
      <c r="D23" s="3"/>
      <c r="E23" s="3" t="s">
        <v>67</v>
      </c>
      <c r="F23" s="3" t="s">
        <v>16</v>
      </c>
      <c r="G23" s="3" t="s">
        <v>69</v>
      </c>
    </row>
    <row r="24" spans="1:7" ht="47.25">
      <c r="A24" s="3"/>
      <c r="B24" s="3" t="s">
        <v>64</v>
      </c>
      <c r="C24" s="3"/>
      <c r="D24" s="3"/>
      <c r="E24" s="3" t="s">
        <v>67</v>
      </c>
      <c r="F24" s="3" t="s">
        <v>12</v>
      </c>
      <c r="G24" s="3" t="s">
        <v>70</v>
      </c>
    </row>
    <row r="25" spans="1:7" ht="31.5">
      <c r="A25" s="3"/>
      <c r="B25" s="3" t="s">
        <v>64</v>
      </c>
      <c r="C25" s="3"/>
      <c r="D25" s="3" t="s">
        <v>75</v>
      </c>
      <c r="E25" s="3" t="s">
        <v>67</v>
      </c>
      <c r="F25" s="3" t="s">
        <v>12</v>
      </c>
      <c r="G25" s="3" t="s">
        <v>71</v>
      </c>
    </row>
    <row r="26" spans="1:7" ht="47.25">
      <c r="A26" s="3"/>
      <c r="B26" s="3" t="s">
        <v>6</v>
      </c>
      <c r="C26" s="3"/>
      <c r="D26" s="3"/>
      <c r="E26" s="3" t="s">
        <v>67</v>
      </c>
      <c r="F26" s="3" t="s">
        <v>16</v>
      </c>
      <c r="G26" s="3" t="s">
        <v>72</v>
      </c>
    </row>
    <row r="27" spans="1:7" ht="47.25">
      <c r="A27" s="3"/>
      <c r="B27" s="3" t="s">
        <v>6</v>
      </c>
      <c r="C27" s="3"/>
      <c r="D27" s="3"/>
      <c r="E27" s="3" t="s">
        <v>67</v>
      </c>
      <c r="F27" s="3" t="s">
        <v>12</v>
      </c>
      <c r="G27" s="3" t="s">
        <v>70</v>
      </c>
    </row>
    <row r="28" spans="1:7" ht="31.5">
      <c r="A28" s="3"/>
      <c r="B28" s="3" t="s">
        <v>6</v>
      </c>
      <c r="C28" s="3"/>
      <c r="D28" s="3" t="s">
        <v>76</v>
      </c>
      <c r="E28" s="3" t="s">
        <v>67</v>
      </c>
      <c r="F28" s="3" t="s">
        <v>12</v>
      </c>
      <c r="G28" s="3" t="s">
        <v>73</v>
      </c>
    </row>
    <row r="29" spans="1:7" ht="31.5">
      <c r="A29" s="3"/>
      <c r="B29" s="3" t="s">
        <v>21</v>
      </c>
      <c r="C29" s="3"/>
      <c r="D29" s="3"/>
      <c r="E29" s="3" t="s">
        <v>67</v>
      </c>
      <c r="F29" s="3" t="s">
        <v>16</v>
      </c>
      <c r="G29" s="3" t="s">
        <v>74</v>
      </c>
    </row>
    <row r="30" spans="1:7" ht="47.25">
      <c r="A30" s="3"/>
      <c r="B30" s="3" t="s">
        <v>21</v>
      </c>
      <c r="C30" s="3"/>
      <c r="D30" s="3"/>
      <c r="E30" s="3" t="s">
        <v>67</v>
      </c>
      <c r="F30" s="3" t="s">
        <v>12</v>
      </c>
      <c r="G30" s="3" t="s">
        <v>70</v>
      </c>
    </row>
    <row r="31" spans="1:7" ht="47.25">
      <c r="A31" s="3"/>
      <c r="B31" s="3" t="s">
        <v>27</v>
      </c>
      <c r="C31" s="3"/>
      <c r="D31" s="3" t="s">
        <v>77</v>
      </c>
      <c r="E31" s="3" t="s">
        <v>67</v>
      </c>
      <c r="F31" s="3" t="s">
        <v>12</v>
      </c>
      <c r="G31" s="3" t="s">
        <v>78</v>
      </c>
    </row>
    <row r="32" spans="1:7" ht="31.5">
      <c r="A32" s="3"/>
      <c r="B32" s="3" t="s">
        <v>6</v>
      </c>
      <c r="C32" s="3" t="s">
        <v>79</v>
      </c>
      <c r="D32" s="3" t="s">
        <v>76</v>
      </c>
      <c r="E32" s="3" t="s">
        <v>80</v>
      </c>
      <c r="F32" s="3" t="s">
        <v>13</v>
      </c>
      <c r="G32" s="3" t="s">
        <v>81</v>
      </c>
    </row>
    <row r="33" spans="1:7" ht="31.5">
      <c r="A33" s="3"/>
      <c r="B33" s="3" t="s">
        <v>6</v>
      </c>
      <c r="C33" s="3" t="s">
        <v>79</v>
      </c>
      <c r="D33" s="3" t="s">
        <v>76</v>
      </c>
      <c r="E33" s="3" t="s">
        <v>80</v>
      </c>
      <c r="F33" s="3" t="s">
        <v>16</v>
      </c>
      <c r="G33" s="3" t="s">
        <v>82</v>
      </c>
    </row>
    <row r="34" spans="1:7" ht="31.5">
      <c r="A34" s="3"/>
      <c r="B34" s="3" t="s">
        <v>21</v>
      </c>
      <c r="C34" s="3"/>
      <c r="D34" s="3" t="s">
        <v>84</v>
      </c>
      <c r="E34" s="3" t="s">
        <v>80</v>
      </c>
      <c r="F34" s="3"/>
      <c r="G34" s="3" t="s">
        <v>83</v>
      </c>
    </row>
    <row r="35" spans="1:7" ht="31.5">
      <c r="A35" s="3"/>
      <c r="B35" s="3" t="s">
        <v>64</v>
      </c>
      <c r="C35" s="5">
        <v>42028</v>
      </c>
      <c r="D35" s="3" t="s">
        <v>66</v>
      </c>
      <c r="E35" s="3" t="s">
        <v>80</v>
      </c>
      <c r="F35" s="3" t="s">
        <v>12</v>
      </c>
      <c r="G35" s="3" t="s">
        <v>85</v>
      </c>
    </row>
    <row r="36" spans="1:7" ht="31.5">
      <c r="A36" s="3"/>
      <c r="B36" s="3" t="s">
        <v>21</v>
      </c>
      <c r="C36" s="3"/>
      <c r="D36" s="3" t="s">
        <v>66</v>
      </c>
      <c r="E36" s="3" t="s">
        <v>80</v>
      </c>
      <c r="F36" s="3" t="s">
        <v>68</v>
      </c>
      <c r="G36" s="3" t="s">
        <v>86</v>
      </c>
    </row>
    <row r="37" spans="1:7" ht="31.5">
      <c r="A37" s="3"/>
      <c r="B37" s="3" t="s">
        <v>21</v>
      </c>
      <c r="C37" s="3"/>
      <c r="D37" s="3" t="s">
        <v>66</v>
      </c>
      <c r="E37" s="3" t="s">
        <v>80</v>
      </c>
      <c r="F37" s="3" t="s">
        <v>12</v>
      </c>
      <c r="G37" s="3" t="s">
        <v>87</v>
      </c>
    </row>
    <row r="38" spans="1:7" ht="47.25">
      <c r="A38" s="3"/>
      <c r="B38" s="3" t="s">
        <v>27</v>
      </c>
      <c r="C38" s="3"/>
      <c r="D38" s="3" t="s">
        <v>66</v>
      </c>
      <c r="E38" s="3" t="s">
        <v>80</v>
      </c>
      <c r="F38" s="3" t="s">
        <v>12</v>
      </c>
      <c r="G38" s="3" t="s">
        <v>88</v>
      </c>
    </row>
    <row r="39" spans="1:7" ht="31.5">
      <c r="A39" s="3"/>
      <c r="B39" s="3" t="s">
        <v>64</v>
      </c>
      <c r="C39" s="3"/>
      <c r="D39" s="6" t="s">
        <v>91</v>
      </c>
      <c r="E39" s="3" t="s">
        <v>89</v>
      </c>
      <c r="F39" s="3" t="s">
        <v>16</v>
      </c>
      <c r="G39" s="6" t="s">
        <v>90</v>
      </c>
    </row>
    <row r="40" spans="1:7" ht="31.5">
      <c r="A40" s="3"/>
      <c r="B40" s="3" t="s">
        <v>64</v>
      </c>
      <c r="C40" s="3"/>
      <c r="D40" s="6" t="s">
        <v>93</v>
      </c>
      <c r="E40" s="3" t="s">
        <v>89</v>
      </c>
      <c r="F40" s="3" t="s">
        <v>14</v>
      </c>
      <c r="G40" s="6" t="s">
        <v>92</v>
      </c>
    </row>
    <row r="41" spans="1:7" ht="31.5">
      <c r="A41" s="3"/>
      <c r="B41" s="3" t="s">
        <v>6</v>
      </c>
      <c r="C41" s="3"/>
      <c r="D41" s="6" t="s">
        <v>34</v>
      </c>
      <c r="E41" s="3" t="s">
        <v>89</v>
      </c>
      <c r="F41" s="3" t="s">
        <v>16</v>
      </c>
      <c r="G41" s="6" t="s">
        <v>94</v>
      </c>
    </row>
    <row r="42" spans="1:7" ht="31.5">
      <c r="A42" s="3"/>
      <c r="B42" s="3" t="s">
        <v>32</v>
      </c>
      <c r="C42" s="3"/>
      <c r="D42" s="6" t="s">
        <v>91</v>
      </c>
      <c r="E42" s="3" t="s">
        <v>89</v>
      </c>
      <c r="F42" s="3" t="s">
        <v>16</v>
      </c>
      <c r="G42" s="6" t="s">
        <v>95</v>
      </c>
    </row>
    <row r="43" spans="1:7" ht="45">
      <c r="A43" s="3"/>
      <c r="B43" s="3" t="s">
        <v>32</v>
      </c>
      <c r="C43" s="3"/>
      <c r="D43" s="6" t="s">
        <v>77</v>
      </c>
      <c r="E43" s="3" t="s">
        <v>89</v>
      </c>
      <c r="F43" s="3" t="s">
        <v>12</v>
      </c>
      <c r="G43" s="6" t="s">
        <v>96</v>
      </c>
    </row>
    <row r="44" spans="1:7" ht="31.5">
      <c r="A44" s="3"/>
      <c r="B44" s="3" t="s">
        <v>39</v>
      </c>
      <c r="C44" s="6"/>
      <c r="D44" s="6" t="s">
        <v>98</v>
      </c>
      <c r="E44" s="3" t="s">
        <v>89</v>
      </c>
      <c r="F44" s="3" t="s">
        <v>16</v>
      </c>
      <c r="G44" s="6" t="s">
        <v>97</v>
      </c>
    </row>
    <row r="45" spans="1:7" ht="31.5">
      <c r="A45" s="3"/>
      <c r="B45" s="3" t="s">
        <v>49</v>
      </c>
      <c r="C45" s="6"/>
      <c r="D45" s="3" t="s">
        <v>101</v>
      </c>
      <c r="E45" s="3" t="s">
        <v>89</v>
      </c>
      <c r="F45" s="3" t="s">
        <v>14</v>
      </c>
      <c r="G45" s="6" t="s">
        <v>100</v>
      </c>
    </row>
    <row r="46" spans="1:7" ht="45">
      <c r="A46" s="3"/>
      <c r="B46" s="3" t="s">
        <v>42</v>
      </c>
      <c r="C46" s="6"/>
      <c r="D46" s="6" t="s">
        <v>66</v>
      </c>
      <c r="E46" s="3" t="s">
        <v>89</v>
      </c>
      <c r="F46" s="3" t="s">
        <v>68</v>
      </c>
      <c r="G46" s="6" t="s">
        <v>99</v>
      </c>
    </row>
    <row r="47" spans="2:7" ht="31.5">
      <c r="B47" s="1" t="s">
        <v>64</v>
      </c>
      <c r="D47" s="1" t="s">
        <v>76</v>
      </c>
      <c r="E47" s="3" t="s">
        <v>102</v>
      </c>
      <c r="F47" s="1" t="s">
        <v>16</v>
      </c>
      <c r="G47" s="1" t="s">
        <v>104</v>
      </c>
    </row>
    <row r="48" spans="2:7" ht="31.5">
      <c r="B48" s="1" t="s">
        <v>6</v>
      </c>
      <c r="D48" s="1" t="s">
        <v>76</v>
      </c>
      <c r="E48" s="3" t="s">
        <v>102</v>
      </c>
      <c r="F48" s="1" t="s">
        <v>16</v>
      </c>
      <c r="G48" s="1" t="s">
        <v>105</v>
      </c>
    </row>
    <row r="49" spans="2:7" ht="31.5">
      <c r="B49" s="1" t="s">
        <v>21</v>
      </c>
      <c r="D49" s="1" t="s">
        <v>34</v>
      </c>
      <c r="E49" s="3" t="s">
        <v>102</v>
      </c>
      <c r="F49" s="1" t="s">
        <v>16</v>
      </c>
      <c r="G49" s="1" t="s">
        <v>106</v>
      </c>
    </row>
    <row r="50" spans="2:7" ht="31.5">
      <c r="B50" s="1" t="s">
        <v>27</v>
      </c>
      <c r="D50" s="1" t="s">
        <v>66</v>
      </c>
      <c r="E50" s="3" t="s">
        <v>102</v>
      </c>
      <c r="F50" s="1" t="s">
        <v>16</v>
      </c>
      <c r="G50" s="1" t="s">
        <v>107</v>
      </c>
    </row>
    <row r="51" spans="2:7" ht="47.25">
      <c r="B51" s="1" t="s">
        <v>32</v>
      </c>
      <c r="E51" s="3" t="s">
        <v>102</v>
      </c>
      <c r="F51" s="1" t="s">
        <v>16</v>
      </c>
      <c r="G51" s="1" t="s">
        <v>108</v>
      </c>
    </row>
    <row r="52" spans="2:7" ht="31.5">
      <c r="B52" s="1" t="s">
        <v>103</v>
      </c>
      <c r="D52" s="1" t="s">
        <v>34</v>
      </c>
      <c r="E52" s="3" t="s">
        <v>102</v>
      </c>
      <c r="F52" s="1" t="s">
        <v>16</v>
      </c>
      <c r="G52" s="1" t="s">
        <v>109</v>
      </c>
    </row>
    <row r="53" spans="2:7" ht="31.5">
      <c r="B53" s="1" t="s">
        <v>103</v>
      </c>
      <c r="E53" s="3" t="s">
        <v>102</v>
      </c>
      <c r="F53" s="1" t="s">
        <v>16</v>
      </c>
      <c r="G53" s="1" t="s">
        <v>110</v>
      </c>
    </row>
    <row r="54" spans="2:7" ht="47.25">
      <c r="B54" s="1" t="s">
        <v>57</v>
      </c>
      <c r="E54" s="3" t="s">
        <v>102</v>
      </c>
      <c r="F54" s="1" t="s">
        <v>16</v>
      </c>
      <c r="G54" s="1" t="s">
        <v>111</v>
      </c>
    </row>
    <row r="55" spans="2:7" ht="31.5">
      <c r="B55" s="1" t="s">
        <v>49</v>
      </c>
      <c r="E55" s="3" t="s">
        <v>102</v>
      </c>
      <c r="F55" s="1" t="s">
        <v>16</v>
      </c>
      <c r="G55" s="1" t="s">
        <v>112</v>
      </c>
    </row>
    <row r="56" ht="15.75">
      <c r="E56" s="3"/>
    </row>
    <row r="57" ht="15.75">
      <c r="E57" s="3"/>
    </row>
    <row r="58" ht="15.75">
      <c r="E58" s="3"/>
    </row>
    <row r="59" ht="15.75">
      <c r="E59" s="3"/>
    </row>
  </sheetData>
  <sheetProtection/>
  <mergeCells count="1">
    <mergeCell ref="A1:G1"/>
  </mergeCells>
  <dataValidations count="2">
    <dataValidation type="list" allowBlank="1" showInputMessage="1" showErrorMessage="1" sqref="E3:E59">
      <formula1>$K$1:$K$10</formula1>
    </dataValidation>
    <dataValidation type="list" allowBlank="1" showInputMessage="1" showErrorMessage="1" sqref="F3:F55">
      <formula1>$K$11:$K$16</formula1>
    </dataValidation>
  </dataValidation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view="pageBreakPreview" zoomScale="90" zoomScaleSheetLayoutView="90" workbookViewId="0" topLeftCell="K106">
      <selection activeCell="AU111" sqref="AU110:AU111"/>
    </sheetView>
  </sheetViews>
  <sheetFormatPr defaultColWidth="9.00390625" defaultRowHeight="12.75"/>
  <cols>
    <col min="1" max="2" width="3.25390625" style="7" customWidth="1"/>
    <col min="3" max="3" width="42.25390625" style="7" customWidth="1"/>
    <col min="4" max="4" width="11.875" style="7" customWidth="1"/>
    <col min="5" max="5" width="15.125" style="7" customWidth="1"/>
    <col min="6" max="6" width="11.75390625" style="7" customWidth="1"/>
    <col min="7" max="8" width="3.625" style="7" customWidth="1"/>
    <col min="9" max="9" width="3.375" style="7" customWidth="1"/>
    <col min="10" max="10" width="49.25390625" style="7" customWidth="1"/>
    <col min="11" max="11" width="6.625" style="7" customWidth="1"/>
    <col min="12" max="12" width="18.375" style="7" customWidth="1"/>
    <col min="13" max="41" width="4.25390625" style="7" customWidth="1"/>
    <col min="42" max="44" width="5.125" style="7" customWidth="1"/>
    <col min="45" max="16384" width="9.125" style="7" customWidth="1"/>
  </cols>
  <sheetData>
    <row r="1" spans="1:11" ht="15.75">
      <c r="A1" s="122" t="s">
        <v>124</v>
      </c>
      <c r="B1" s="122"/>
      <c r="C1" s="122"/>
      <c r="D1" s="122"/>
      <c r="E1" s="122"/>
      <c r="F1" s="122"/>
      <c r="G1" s="122"/>
      <c r="H1" s="122"/>
      <c r="I1" s="122"/>
      <c r="J1" s="122"/>
      <c r="K1" s="7" t="s">
        <v>319</v>
      </c>
    </row>
    <row r="2" spans="1:10" ht="16.5" thickBot="1">
      <c r="A2" s="123" t="s">
        <v>115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26" ht="30" customHeight="1">
      <c r="A3" s="124" t="s">
        <v>116</v>
      </c>
      <c r="B3" s="126" t="s">
        <v>1</v>
      </c>
      <c r="C3" s="126" t="s">
        <v>117</v>
      </c>
      <c r="D3" s="126" t="s">
        <v>2</v>
      </c>
      <c r="E3" s="126" t="s">
        <v>118</v>
      </c>
      <c r="F3" s="126" t="s">
        <v>119</v>
      </c>
      <c r="G3" s="115" t="s">
        <v>120</v>
      </c>
      <c r="H3" s="115"/>
      <c r="I3" s="115"/>
      <c r="J3" s="116" t="s">
        <v>121</v>
      </c>
      <c r="X3" s="7" t="s">
        <v>125</v>
      </c>
      <c r="Z3" s="7" t="s">
        <v>68</v>
      </c>
    </row>
    <row r="4" spans="1:26" ht="33" customHeight="1" thickBot="1">
      <c r="A4" s="125"/>
      <c r="B4" s="127"/>
      <c r="C4" s="127"/>
      <c r="D4" s="127"/>
      <c r="E4" s="127"/>
      <c r="F4" s="127"/>
      <c r="G4" s="48" t="s">
        <v>122</v>
      </c>
      <c r="H4" s="48" t="s">
        <v>123</v>
      </c>
      <c r="I4" s="48" t="s">
        <v>332</v>
      </c>
      <c r="J4" s="117"/>
      <c r="Z4" s="7" t="s">
        <v>12</v>
      </c>
    </row>
    <row r="5" spans="1:10" ht="37.5" customHeight="1">
      <c r="A5" s="103" t="s">
        <v>134</v>
      </c>
      <c r="B5" s="10">
        <v>1</v>
      </c>
      <c r="C5" s="14" t="s">
        <v>178</v>
      </c>
      <c r="D5" s="15" t="s">
        <v>179</v>
      </c>
      <c r="E5" s="16" t="s">
        <v>75</v>
      </c>
      <c r="F5" s="14" t="s">
        <v>126</v>
      </c>
      <c r="G5" s="14">
        <v>3</v>
      </c>
      <c r="H5" s="14">
        <v>2</v>
      </c>
      <c r="I5" s="14">
        <v>1</v>
      </c>
      <c r="J5" s="17" t="s">
        <v>252</v>
      </c>
    </row>
    <row r="6" spans="1:10" ht="49.5" customHeight="1">
      <c r="A6" s="104"/>
      <c r="B6" s="8">
        <f aca="true" t="shared" si="0" ref="B6:B13">B5+1</f>
        <v>2</v>
      </c>
      <c r="C6" s="18" t="s">
        <v>333</v>
      </c>
      <c r="D6" s="19" t="s">
        <v>180</v>
      </c>
      <c r="E6" s="18" t="s">
        <v>65</v>
      </c>
      <c r="F6" s="18" t="s">
        <v>12</v>
      </c>
      <c r="G6" s="18">
        <v>9</v>
      </c>
      <c r="H6" s="18">
        <v>6</v>
      </c>
      <c r="I6" s="18">
        <v>2</v>
      </c>
      <c r="J6" s="20" t="s">
        <v>334</v>
      </c>
    </row>
    <row r="7" spans="1:10" ht="30" customHeight="1">
      <c r="A7" s="104"/>
      <c r="B7" s="8">
        <f t="shared" si="0"/>
        <v>3</v>
      </c>
      <c r="C7" s="18" t="s">
        <v>335</v>
      </c>
      <c r="D7" s="8" t="s">
        <v>186</v>
      </c>
      <c r="E7" s="8" t="s">
        <v>187</v>
      </c>
      <c r="F7" s="18" t="s">
        <v>13</v>
      </c>
      <c r="G7" s="8">
        <v>2</v>
      </c>
      <c r="H7" s="8">
        <v>1</v>
      </c>
      <c r="I7" s="8">
        <v>1</v>
      </c>
      <c r="J7" s="66" t="s">
        <v>188</v>
      </c>
    </row>
    <row r="8" spans="1:11" ht="15" customHeight="1">
      <c r="A8" s="104"/>
      <c r="B8" s="61">
        <f t="shared" si="0"/>
        <v>4</v>
      </c>
      <c r="C8" s="61" t="s">
        <v>181</v>
      </c>
      <c r="D8" s="61" t="s">
        <v>182</v>
      </c>
      <c r="E8" s="61" t="s">
        <v>53</v>
      </c>
      <c r="F8" s="61" t="s">
        <v>14</v>
      </c>
      <c r="G8" s="61">
        <v>1</v>
      </c>
      <c r="H8" s="61">
        <v>0</v>
      </c>
      <c r="I8" s="61">
        <v>0</v>
      </c>
      <c r="J8" s="63" t="s">
        <v>183</v>
      </c>
      <c r="K8" s="7">
        <v>23183</v>
      </c>
    </row>
    <row r="9" spans="1:11" ht="24.75" customHeight="1">
      <c r="A9" s="104"/>
      <c r="B9" s="64">
        <f t="shared" si="0"/>
        <v>5</v>
      </c>
      <c r="C9" s="64" t="s">
        <v>189</v>
      </c>
      <c r="D9" s="64" t="s">
        <v>190</v>
      </c>
      <c r="E9" s="64" t="s">
        <v>185</v>
      </c>
      <c r="F9" s="64" t="s">
        <v>184</v>
      </c>
      <c r="G9" s="64">
        <v>1</v>
      </c>
      <c r="H9" s="64">
        <v>1</v>
      </c>
      <c r="I9" s="64">
        <v>0</v>
      </c>
      <c r="J9" s="65" t="s">
        <v>191</v>
      </c>
      <c r="K9" s="7">
        <v>23308</v>
      </c>
    </row>
    <row r="10" spans="1:10" ht="27" customHeight="1">
      <c r="A10" s="104"/>
      <c r="B10" s="8">
        <f t="shared" si="0"/>
        <v>6</v>
      </c>
      <c r="C10" s="18" t="s">
        <v>192</v>
      </c>
      <c r="D10" s="18" t="s">
        <v>193</v>
      </c>
      <c r="E10" s="18" t="s">
        <v>65</v>
      </c>
      <c r="F10" s="18" t="s">
        <v>126</v>
      </c>
      <c r="G10" s="18">
        <v>5</v>
      </c>
      <c r="H10" s="18">
        <v>5</v>
      </c>
      <c r="I10" s="18">
        <v>2</v>
      </c>
      <c r="J10" s="20" t="s">
        <v>194</v>
      </c>
    </row>
    <row r="11" spans="1:10" ht="36.75" customHeight="1">
      <c r="A11" s="104"/>
      <c r="B11" s="8"/>
      <c r="C11" s="18" t="s">
        <v>240</v>
      </c>
      <c r="D11" s="18" t="s">
        <v>239</v>
      </c>
      <c r="E11" s="18" t="s">
        <v>76</v>
      </c>
      <c r="F11" s="18" t="s">
        <v>12</v>
      </c>
      <c r="G11" s="18">
        <v>4</v>
      </c>
      <c r="H11" s="18">
        <v>1</v>
      </c>
      <c r="I11" s="18">
        <v>1</v>
      </c>
      <c r="J11" s="20" t="s">
        <v>253</v>
      </c>
    </row>
    <row r="12" spans="1:10" ht="36.75" customHeight="1">
      <c r="A12" s="104"/>
      <c r="B12" s="8">
        <f>B10+1</f>
        <v>7</v>
      </c>
      <c r="C12" s="18" t="s">
        <v>195</v>
      </c>
      <c r="D12" s="18" t="s">
        <v>196</v>
      </c>
      <c r="E12" s="35" t="s">
        <v>197</v>
      </c>
      <c r="F12" s="18" t="s">
        <v>126</v>
      </c>
      <c r="G12" s="18">
        <v>6</v>
      </c>
      <c r="H12" s="18">
        <v>5</v>
      </c>
      <c r="I12" s="18">
        <v>2</v>
      </c>
      <c r="J12" s="20" t="s">
        <v>198</v>
      </c>
    </row>
    <row r="13" spans="1:10" ht="51.75" customHeight="1">
      <c r="A13" s="104"/>
      <c r="B13" s="8">
        <f t="shared" si="0"/>
        <v>8</v>
      </c>
      <c r="C13" s="18" t="s">
        <v>199</v>
      </c>
      <c r="D13" s="18" t="s">
        <v>200</v>
      </c>
      <c r="E13" s="18" t="s">
        <v>65</v>
      </c>
      <c r="F13" s="18" t="s">
        <v>126</v>
      </c>
      <c r="G13" s="18">
        <v>9</v>
      </c>
      <c r="H13" s="18">
        <v>7</v>
      </c>
      <c r="I13" s="18">
        <v>4</v>
      </c>
      <c r="J13" s="20" t="s">
        <v>336</v>
      </c>
    </row>
    <row r="14" spans="1:11" ht="24" customHeight="1">
      <c r="A14" s="104"/>
      <c r="B14" s="61">
        <v>9</v>
      </c>
      <c r="C14" s="61" t="s">
        <v>242</v>
      </c>
      <c r="D14" s="62" t="s">
        <v>243</v>
      </c>
      <c r="E14" s="61" t="s">
        <v>25</v>
      </c>
      <c r="F14" s="61" t="s">
        <v>14</v>
      </c>
      <c r="G14" s="61">
        <v>5</v>
      </c>
      <c r="H14" s="61">
        <v>0</v>
      </c>
      <c r="I14" s="61">
        <v>0</v>
      </c>
      <c r="J14" s="63" t="s">
        <v>254</v>
      </c>
      <c r="K14" s="7" t="s">
        <v>23</v>
      </c>
    </row>
    <row r="15" spans="1:10" ht="24" customHeight="1">
      <c r="A15" s="104"/>
      <c r="B15" s="8">
        <v>10</v>
      </c>
      <c r="C15" s="18" t="s">
        <v>337</v>
      </c>
      <c r="D15" s="18" t="s">
        <v>255</v>
      </c>
      <c r="E15" s="18" t="s">
        <v>338</v>
      </c>
      <c r="F15" s="18" t="s">
        <v>13</v>
      </c>
      <c r="G15" s="18">
        <v>2</v>
      </c>
      <c r="H15" s="18">
        <v>1</v>
      </c>
      <c r="I15" s="18">
        <v>1</v>
      </c>
      <c r="J15" s="20" t="s">
        <v>188</v>
      </c>
    </row>
    <row r="16" spans="1:10" ht="51.75" customHeight="1" thickBot="1">
      <c r="A16" s="104"/>
      <c r="B16" s="18">
        <v>11</v>
      </c>
      <c r="C16" s="18" t="s">
        <v>328</v>
      </c>
      <c r="D16" s="18" t="s">
        <v>329</v>
      </c>
      <c r="E16" s="18" t="s">
        <v>34</v>
      </c>
      <c r="F16" s="18" t="s">
        <v>126</v>
      </c>
      <c r="G16" s="18">
        <v>9</v>
      </c>
      <c r="H16" s="18">
        <v>7</v>
      </c>
      <c r="I16" s="18">
        <v>7</v>
      </c>
      <c r="J16" s="20" t="s">
        <v>330</v>
      </c>
    </row>
    <row r="17" spans="1:10" ht="12.75" customHeight="1" hidden="1" thickBot="1">
      <c r="A17" s="121"/>
      <c r="B17" s="118" t="s">
        <v>133</v>
      </c>
      <c r="C17" s="119"/>
      <c r="D17" s="119"/>
      <c r="E17" s="119"/>
      <c r="F17" s="119"/>
      <c r="G17" s="119"/>
      <c r="H17" s="119"/>
      <c r="I17" s="119"/>
      <c r="J17" s="120"/>
    </row>
    <row r="18" spans="1:26" ht="39" customHeight="1">
      <c r="A18" s="103" t="s">
        <v>132</v>
      </c>
      <c r="B18" s="10">
        <v>1</v>
      </c>
      <c r="C18" s="10" t="s">
        <v>339</v>
      </c>
      <c r="D18" s="39">
        <v>42010</v>
      </c>
      <c r="E18" s="11" t="s">
        <v>127</v>
      </c>
      <c r="F18" s="10" t="s">
        <v>12</v>
      </c>
      <c r="G18" s="10">
        <v>13</v>
      </c>
      <c r="H18" s="10">
        <v>7</v>
      </c>
      <c r="I18" s="10">
        <v>2</v>
      </c>
      <c r="J18" s="12" t="s">
        <v>128</v>
      </c>
      <c r="Z18" s="7" t="s">
        <v>126</v>
      </c>
    </row>
    <row r="19" spans="1:26" ht="62.25" customHeight="1">
      <c r="A19" s="104"/>
      <c r="B19" s="8">
        <f>B18+1</f>
        <v>2</v>
      </c>
      <c r="C19" s="8" t="s">
        <v>130</v>
      </c>
      <c r="D19" s="40">
        <v>42015</v>
      </c>
      <c r="E19" s="8" t="s">
        <v>127</v>
      </c>
      <c r="F19" s="8" t="s">
        <v>12</v>
      </c>
      <c r="G19" s="8">
        <v>7</v>
      </c>
      <c r="H19" s="8">
        <v>2</v>
      </c>
      <c r="I19" s="8">
        <v>1</v>
      </c>
      <c r="J19" s="13" t="s">
        <v>131</v>
      </c>
      <c r="Z19" s="7" t="s">
        <v>13</v>
      </c>
    </row>
    <row r="20" spans="1:26" ht="77.25" customHeight="1">
      <c r="A20" s="104"/>
      <c r="B20" s="8">
        <f>B19+1</f>
        <v>3</v>
      </c>
      <c r="C20" s="18" t="s">
        <v>340</v>
      </c>
      <c r="D20" s="49" t="s">
        <v>158</v>
      </c>
      <c r="E20" s="18" t="s">
        <v>34</v>
      </c>
      <c r="F20" s="18" t="s">
        <v>126</v>
      </c>
      <c r="G20" s="18">
        <v>4</v>
      </c>
      <c r="H20" s="18">
        <v>0</v>
      </c>
      <c r="I20" s="18">
        <v>0</v>
      </c>
      <c r="J20" s="20" t="s">
        <v>202</v>
      </c>
      <c r="Z20" s="7" t="s">
        <v>14</v>
      </c>
    </row>
    <row r="21" spans="1:10" ht="88.5" customHeight="1">
      <c r="A21" s="104"/>
      <c r="B21" s="8">
        <v>4</v>
      </c>
      <c r="C21" s="18" t="s">
        <v>341</v>
      </c>
      <c r="D21" s="49" t="s">
        <v>227</v>
      </c>
      <c r="E21" s="18" t="s">
        <v>34</v>
      </c>
      <c r="F21" s="18" t="s">
        <v>126</v>
      </c>
      <c r="G21" s="18">
        <v>4</v>
      </c>
      <c r="H21" s="18">
        <v>0</v>
      </c>
      <c r="I21" s="18">
        <v>0</v>
      </c>
      <c r="J21" s="20" t="s">
        <v>256</v>
      </c>
    </row>
    <row r="22" spans="1:10" ht="89.25" customHeight="1">
      <c r="A22" s="104"/>
      <c r="B22" s="8">
        <v>5</v>
      </c>
      <c r="C22" s="8" t="s">
        <v>342</v>
      </c>
      <c r="D22" s="40">
        <v>42043</v>
      </c>
      <c r="E22" s="8" t="s">
        <v>66</v>
      </c>
      <c r="F22" s="8" t="s">
        <v>68</v>
      </c>
      <c r="G22" s="8">
        <f>33+36</f>
        <v>69</v>
      </c>
      <c r="H22" s="8">
        <v>5</v>
      </c>
      <c r="I22" s="8">
        <v>3</v>
      </c>
      <c r="J22" s="20" t="s">
        <v>343</v>
      </c>
    </row>
    <row r="23" spans="1:10" ht="89.25">
      <c r="A23" s="104"/>
      <c r="B23" s="8">
        <v>6</v>
      </c>
      <c r="C23" s="8" t="s">
        <v>257</v>
      </c>
      <c r="D23" s="40">
        <v>42050</v>
      </c>
      <c r="E23" s="8" t="s">
        <v>66</v>
      </c>
      <c r="F23" s="8" t="s">
        <v>12</v>
      </c>
      <c r="G23" s="8">
        <f>32+41</f>
        <v>73</v>
      </c>
      <c r="H23" s="8">
        <v>17</v>
      </c>
      <c r="I23" s="8">
        <v>6</v>
      </c>
      <c r="J23" s="20" t="s">
        <v>344</v>
      </c>
    </row>
    <row r="24" spans="1:10" ht="38.25">
      <c r="A24" s="104"/>
      <c r="B24" s="8">
        <v>7</v>
      </c>
      <c r="C24" s="8" t="s">
        <v>345</v>
      </c>
      <c r="D24" s="40">
        <v>42057</v>
      </c>
      <c r="E24" s="8" t="s">
        <v>66</v>
      </c>
      <c r="F24" s="8" t="s">
        <v>12</v>
      </c>
      <c r="G24" s="8">
        <v>8</v>
      </c>
      <c r="H24" s="8">
        <v>6</v>
      </c>
      <c r="I24" s="8">
        <v>2</v>
      </c>
      <c r="J24" s="20" t="s">
        <v>346</v>
      </c>
    </row>
    <row r="25" spans="1:10" ht="38.25">
      <c r="A25" s="104"/>
      <c r="B25" s="8">
        <v>9</v>
      </c>
      <c r="C25" s="18" t="s">
        <v>347</v>
      </c>
      <c r="D25" s="40">
        <v>42058</v>
      </c>
      <c r="E25" s="8" t="s">
        <v>159</v>
      </c>
      <c r="F25" s="8" t="s">
        <v>12</v>
      </c>
      <c r="G25" s="8">
        <f>16+8</f>
        <v>24</v>
      </c>
      <c r="H25" s="8">
        <v>8</v>
      </c>
      <c r="I25" s="8">
        <v>3</v>
      </c>
      <c r="J25" s="20" t="s">
        <v>348</v>
      </c>
    </row>
    <row r="26" spans="1:10" ht="102">
      <c r="A26" s="104"/>
      <c r="B26" s="8">
        <v>10</v>
      </c>
      <c r="C26" s="18" t="s">
        <v>258</v>
      </c>
      <c r="D26" s="40" t="s">
        <v>160</v>
      </c>
      <c r="E26" s="8" t="s">
        <v>127</v>
      </c>
      <c r="F26" s="8" t="s">
        <v>12</v>
      </c>
      <c r="G26" s="8">
        <v>8</v>
      </c>
      <c r="H26" s="8">
        <v>1</v>
      </c>
      <c r="I26" s="8">
        <v>0</v>
      </c>
      <c r="J26" s="20" t="s">
        <v>349</v>
      </c>
    </row>
    <row r="27" spans="1:10" ht="76.5">
      <c r="A27" s="104"/>
      <c r="B27" s="8">
        <v>11</v>
      </c>
      <c r="C27" s="8" t="s">
        <v>161</v>
      </c>
      <c r="D27" s="40" t="s">
        <v>162</v>
      </c>
      <c r="E27" s="8" t="s">
        <v>66</v>
      </c>
      <c r="F27" s="8" t="s">
        <v>68</v>
      </c>
      <c r="G27" s="8">
        <f>29+28</f>
        <v>57</v>
      </c>
      <c r="H27" s="8">
        <v>21</v>
      </c>
      <c r="I27" s="8">
        <f>5+8</f>
        <v>13</v>
      </c>
      <c r="J27" s="20" t="s">
        <v>350</v>
      </c>
    </row>
    <row r="28" spans="1:10" ht="27.75" customHeight="1">
      <c r="A28" s="104"/>
      <c r="B28" s="8">
        <v>12</v>
      </c>
      <c r="C28" s="8" t="s">
        <v>203</v>
      </c>
      <c r="D28" s="40" t="s">
        <v>163</v>
      </c>
      <c r="E28" s="8" t="s">
        <v>66</v>
      </c>
      <c r="F28" s="8" t="s">
        <v>68</v>
      </c>
      <c r="G28" s="8">
        <f>13+12</f>
        <v>25</v>
      </c>
      <c r="H28" s="8">
        <v>0</v>
      </c>
      <c r="I28" s="8">
        <v>0</v>
      </c>
      <c r="J28" s="20" t="s">
        <v>204</v>
      </c>
    </row>
    <row r="29" spans="1:10" ht="76.5">
      <c r="A29" s="104"/>
      <c r="B29" s="8">
        <v>13</v>
      </c>
      <c r="C29" s="8" t="s">
        <v>164</v>
      </c>
      <c r="D29" s="40">
        <v>42076</v>
      </c>
      <c r="E29" s="8" t="s">
        <v>34</v>
      </c>
      <c r="F29" s="8" t="s">
        <v>126</v>
      </c>
      <c r="G29" s="8">
        <v>8</v>
      </c>
      <c r="H29" s="8">
        <v>4</v>
      </c>
      <c r="I29" s="8">
        <v>1</v>
      </c>
      <c r="J29" s="20" t="s">
        <v>351</v>
      </c>
    </row>
    <row r="30" spans="1:10" ht="262.5" customHeight="1">
      <c r="A30" s="104"/>
      <c r="B30" s="8">
        <v>14</v>
      </c>
      <c r="C30" s="8" t="s">
        <v>165</v>
      </c>
      <c r="D30" s="40" t="s">
        <v>166</v>
      </c>
      <c r="E30" s="8" t="s">
        <v>66</v>
      </c>
      <c r="F30" s="8" t="s">
        <v>68</v>
      </c>
      <c r="G30" s="8">
        <f>33+52</f>
        <v>85</v>
      </c>
      <c r="H30" s="8">
        <f>11+39</f>
        <v>50</v>
      </c>
      <c r="I30" s="8">
        <f>2+15</f>
        <v>17</v>
      </c>
      <c r="J30" s="20" t="s">
        <v>352</v>
      </c>
    </row>
    <row r="31" spans="1:10" ht="115.5" customHeight="1">
      <c r="A31" s="104"/>
      <c r="B31" s="8">
        <v>15</v>
      </c>
      <c r="C31" s="18" t="s">
        <v>167</v>
      </c>
      <c r="D31" s="49" t="s">
        <v>168</v>
      </c>
      <c r="E31" s="18" t="s">
        <v>127</v>
      </c>
      <c r="F31" s="18" t="s">
        <v>126</v>
      </c>
      <c r="G31" s="18">
        <v>8</v>
      </c>
      <c r="H31" s="18">
        <v>0</v>
      </c>
      <c r="I31" s="18">
        <v>0</v>
      </c>
      <c r="J31" s="20" t="s">
        <v>353</v>
      </c>
    </row>
    <row r="32" spans="1:10" ht="63.75">
      <c r="A32" s="104"/>
      <c r="B32" s="8">
        <v>16</v>
      </c>
      <c r="C32" s="18" t="s">
        <v>169</v>
      </c>
      <c r="D32" s="19">
        <v>42084</v>
      </c>
      <c r="E32" s="18" t="s">
        <v>170</v>
      </c>
      <c r="F32" s="18" t="s">
        <v>12</v>
      </c>
      <c r="G32" s="18">
        <f>12+13</f>
        <v>25</v>
      </c>
      <c r="H32" s="18">
        <v>11</v>
      </c>
      <c r="I32" s="18">
        <v>4</v>
      </c>
      <c r="J32" s="20" t="s">
        <v>354</v>
      </c>
    </row>
    <row r="33" spans="1:10" ht="38.25">
      <c r="A33" s="104"/>
      <c r="B33" s="8">
        <v>17</v>
      </c>
      <c r="C33" s="18" t="s">
        <v>237</v>
      </c>
      <c r="D33" s="49">
        <v>42085</v>
      </c>
      <c r="E33" s="18" t="s">
        <v>159</v>
      </c>
      <c r="F33" s="18" t="s">
        <v>12</v>
      </c>
      <c r="G33" s="18">
        <f>13+13</f>
        <v>26</v>
      </c>
      <c r="H33" s="18">
        <v>2</v>
      </c>
      <c r="I33" s="18">
        <v>1</v>
      </c>
      <c r="J33" s="20" t="s">
        <v>316</v>
      </c>
    </row>
    <row r="34" spans="1:10" ht="76.5">
      <c r="A34" s="104"/>
      <c r="B34" s="8">
        <v>18</v>
      </c>
      <c r="C34" s="18" t="s">
        <v>205</v>
      </c>
      <c r="D34" s="19">
        <v>42092</v>
      </c>
      <c r="E34" s="18" t="s">
        <v>127</v>
      </c>
      <c r="F34" s="18" t="s">
        <v>12</v>
      </c>
      <c r="G34" s="18">
        <f>13+11</f>
        <v>24</v>
      </c>
      <c r="H34" s="18">
        <v>9</v>
      </c>
      <c r="I34" s="18">
        <v>2</v>
      </c>
      <c r="J34" s="51" t="s">
        <v>355</v>
      </c>
    </row>
    <row r="35" spans="1:10" ht="87" customHeight="1">
      <c r="A35" s="104"/>
      <c r="B35" s="8">
        <v>19</v>
      </c>
      <c r="C35" s="8" t="s">
        <v>171</v>
      </c>
      <c r="D35" s="40">
        <v>42099</v>
      </c>
      <c r="E35" s="8" t="s">
        <v>66</v>
      </c>
      <c r="F35" s="8" t="s">
        <v>68</v>
      </c>
      <c r="G35" s="8">
        <f>42+23</f>
        <v>65</v>
      </c>
      <c r="H35" s="8">
        <v>15</v>
      </c>
      <c r="I35" s="8">
        <v>5</v>
      </c>
      <c r="J35" s="51" t="s">
        <v>356</v>
      </c>
    </row>
    <row r="36" spans="1:10" ht="27.75" customHeight="1">
      <c r="A36" s="104"/>
      <c r="B36" s="8">
        <v>20</v>
      </c>
      <c r="C36" s="8" t="s">
        <v>357</v>
      </c>
      <c r="D36" s="8" t="s">
        <v>259</v>
      </c>
      <c r="E36" s="8" t="s">
        <v>66</v>
      </c>
      <c r="F36" s="18" t="s">
        <v>126</v>
      </c>
      <c r="G36" s="18">
        <v>29</v>
      </c>
      <c r="H36" s="18">
        <v>0</v>
      </c>
      <c r="I36" s="18">
        <v>0</v>
      </c>
      <c r="J36" s="20" t="s">
        <v>204</v>
      </c>
    </row>
    <row r="37" spans="1:10" ht="51.75" customHeight="1">
      <c r="A37" s="104"/>
      <c r="B37" s="8">
        <v>21</v>
      </c>
      <c r="C37" s="8" t="s">
        <v>358</v>
      </c>
      <c r="D37" s="9">
        <v>42344</v>
      </c>
      <c r="E37" s="8" t="s">
        <v>66</v>
      </c>
      <c r="F37" s="8" t="s">
        <v>12</v>
      </c>
      <c r="G37" s="8">
        <v>71</v>
      </c>
      <c r="H37" s="8">
        <v>6</v>
      </c>
      <c r="I37" s="8">
        <v>1</v>
      </c>
      <c r="J37" s="13" t="s">
        <v>359</v>
      </c>
    </row>
    <row r="38" spans="1:10" ht="51">
      <c r="A38" s="104"/>
      <c r="B38" s="8">
        <v>22</v>
      </c>
      <c r="C38" s="18" t="s">
        <v>315</v>
      </c>
      <c r="D38" s="49" t="s">
        <v>314</v>
      </c>
      <c r="E38" s="18" t="s">
        <v>34</v>
      </c>
      <c r="F38" s="18" t="s">
        <v>126</v>
      </c>
      <c r="G38" s="18">
        <v>2</v>
      </c>
      <c r="H38" s="18">
        <v>0</v>
      </c>
      <c r="I38" s="18">
        <v>0</v>
      </c>
      <c r="J38" s="20" t="s">
        <v>318</v>
      </c>
    </row>
    <row r="39" spans="1:10" ht="26.25" thickBot="1">
      <c r="A39" s="104"/>
      <c r="B39" s="18">
        <v>23</v>
      </c>
      <c r="C39" s="18" t="s">
        <v>360</v>
      </c>
      <c r="D39" s="49" t="s">
        <v>260</v>
      </c>
      <c r="E39" s="18" t="s">
        <v>76</v>
      </c>
      <c r="F39" s="18" t="s">
        <v>126</v>
      </c>
      <c r="G39" s="18">
        <v>11</v>
      </c>
      <c r="H39" s="18">
        <v>0</v>
      </c>
      <c r="I39" s="18">
        <v>0</v>
      </c>
      <c r="J39" s="20" t="s">
        <v>204</v>
      </c>
    </row>
    <row r="40" spans="1:10" ht="13.5" customHeight="1" hidden="1" thickBot="1">
      <c r="A40" s="104"/>
      <c r="B40" s="118" t="s">
        <v>133</v>
      </c>
      <c r="C40" s="119"/>
      <c r="D40" s="119"/>
      <c r="E40" s="119"/>
      <c r="F40" s="119"/>
      <c r="G40" s="119"/>
      <c r="H40" s="119"/>
      <c r="I40" s="119"/>
      <c r="J40" s="120"/>
    </row>
    <row r="41" spans="1:10" ht="25.5">
      <c r="A41" s="103" t="s">
        <v>89</v>
      </c>
      <c r="B41" s="10">
        <v>1</v>
      </c>
      <c r="C41" s="14" t="s">
        <v>145</v>
      </c>
      <c r="D41" s="15" t="s">
        <v>149</v>
      </c>
      <c r="E41" s="16" t="s">
        <v>98</v>
      </c>
      <c r="F41" s="14" t="s">
        <v>126</v>
      </c>
      <c r="G41" s="14">
        <v>2</v>
      </c>
      <c r="H41" s="14">
        <v>2</v>
      </c>
      <c r="I41" s="14">
        <v>1</v>
      </c>
      <c r="J41" s="17" t="s">
        <v>146</v>
      </c>
    </row>
    <row r="42" spans="1:11" ht="25.5">
      <c r="A42" s="104"/>
      <c r="B42" s="52">
        <f>B41+1</f>
        <v>2</v>
      </c>
      <c r="C42" s="52" t="s">
        <v>147</v>
      </c>
      <c r="D42" s="59" t="s">
        <v>148</v>
      </c>
      <c r="E42" s="52" t="s">
        <v>150</v>
      </c>
      <c r="F42" s="52" t="s">
        <v>14</v>
      </c>
      <c r="G42" s="52">
        <v>1</v>
      </c>
      <c r="H42" s="52">
        <v>1</v>
      </c>
      <c r="I42" s="52">
        <v>0</v>
      </c>
      <c r="J42" s="60" t="s">
        <v>151</v>
      </c>
      <c r="K42" s="7">
        <v>24835</v>
      </c>
    </row>
    <row r="43" spans="1:10" ht="25.5">
      <c r="A43" s="104"/>
      <c r="B43" s="8">
        <f>B42+1</f>
        <v>3</v>
      </c>
      <c r="C43" s="18" t="s">
        <v>174</v>
      </c>
      <c r="D43" s="18" t="s">
        <v>175</v>
      </c>
      <c r="E43" s="18" t="s">
        <v>98</v>
      </c>
      <c r="F43" s="18" t="s">
        <v>126</v>
      </c>
      <c r="G43" s="18">
        <v>3</v>
      </c>
      <c r="H43" s="18">
        <v>3</v>
      </c>
      <c r="I43" s="18">
        <v>2</v>
      </c>
      <c r="J43" s="20" t="s">
        <v>262</v>
      </c>
    </row>
    <row r="44" spans="1:10" ht="75.75" customHeight="1">
      <c r="A44" s="104"/>
      <c r="B44" s="8">
        <f>B43+1</f>
        <v>4</v>
      </c>
      <c r="C44" s="18" t="s">
        <v>217</v>
      </c>
      <c r="D44" s="18" t="s">
        <v>216</v>
      </c>
      <c r="E44" s="18" t="s">
        <v>66</v>
      </c>
      <c r="F44" s="18" t="s">
        <v>12</v>
      </c>
      <c r="G44" s="18">
        <v>13</v>
      </c>
      <c r="H44" s="18">
        <v>11</v>
      </c>
      <c r="I44" s="18">
        <v>4</v>
      </c>
      <c r="J44" s="20" t="s">
        <v>361</v>
      </c>
    </row>
    <row r="45" spans="1:11" ht="38.25">
      <c r="A45" s="104"/>
      <c r="B45" s="52">
        <f>B44+1</f>
        <v>5</v>
      </c>
      <c r="C45" s="52" t="s">
        <v>249</v>
      </c>
      <c r="D45" s="59" t="s">
        <v>250</v>
      </c>
      <c r="E45" s="52" t="s">
        <v>251</v>
      </c>
      <c r="F45" s="52" t="s">
        <v>14</v>
      </c>
      <c r="G45" s="52">
        <v>3</v>
      </c>
      <c r="H45" s="52">
        <v>2</v>
      </c>
      <c r="I45" s="52">
        <v>1</v>
      </c>
      <c r="J45" s="53" t="s">
        <v>362</v>
      </c>
      <c r="K45" s="7" t="s">
        <v>23</v>
      </c>
    </row>
    <row r="46" spans="1:10" ht="64.5" thickBot="1">
      <c r="A46" s="104"/>
      <c r="B46" s="8">
        <v>6</v>
      </c>
      <c r="C46" s="8" t="s">
        <v>261</v>
      </c>
      <c r="D46" s="9">
        <v>42298</v>
      </c>
      <c r="E46" s="8" t="s">
        <v>66</v>
      </c>
      <c r="F46" s="8" t="s">
        <v>68</v>
      </c>
      <c r="G46" s="8">
        <v>9</v>
      </c>
      <c r="H46" s="8">
        <v>9</v>
      </c>
      <c r="I46" s="8">
        <v>1</v>
      </c>
      <c r="J46" s="13" t="s">
        <v>363</v>
      </c>
    </row>
    <row r="47" spans="1:10" ht="13.5" hidden="1" thickBot="1">
      <c r="A47" s="104"/>
      <c r="B47" s="100" t="s">
        <v>133</v>
      </c>
      <c r="C47" s="101"/>
      <c r="D47" s="101"/>
      <c r="E47" s="101"/>
      <c r="F47" s="101"/>
      <c r="G47" s="101"/>
      <c r="H47" s="101"/>
      <c r="I47" s="101"/>
      <c r="J47" s="102"/>
    </row>
    <row r="48" spans="1:10" ht="111" customHeight="1">
      <c r="A48" s="103" t="s">
        <v>135</v>
      </c>
      <c r="B48" s="8">
        <v>1</v>
      </c>
      <c r="C48" s="18" t="s">
        <v>152</v>
      </c>
      <c r="D48" s="19" t="s">
        <v>153</v>
      </c>
      <c r="E48" s="18" t="s">
        <v>66</v>
      </c>
      <c r="F48" s="18" t="s">
        <v>126</v>
      </c>
      <c r="G48" s="18">
        <v>6</v>
      </c>
      <c r="H48" s="18">
        <v>3</v>
      </c>
      <c r="I48" s="18">
        <v>0</v>
      </c>
      <c r="J48" s="51" t="s">
        <v>364</v>
      </c>
    </row>
    <row r="49" spans="1:10" ht="76.5">
      <c r="A49" s="104"/>
      <c r="B49" s="8">
        <f aca="true" t="shared" si="1" ref="B49:B57">B48+1</f>
        <v>2</v>
      </c>
      <c r="C49" s="18" t="s">
        <v>155</v>
      </c>
      <c r="D49" s="19" t="s">
        <v>154</v>
      </c>
      <c r="E49" s="18" t="s">
        <v>127</v>
      </c>
      <c r="F49" s="18" t="s">
        <v>126</v>
      </c>
      <c r="G49" s="18">
        <v>6</v>
      </c>
      <c r="H49" s="18">
        <v>1</v>
      </c>
      <c r="I49" s="18">
        <v>1</v>
      </c>
      <c r="J49" s="51" t="s">
        <v>365</v>
      </c>
    </row>
    <row r="50" spans="1:10" ht="38.25">
      <c r="A50" s="104"/>
      <c r="B50" s="8">
        <f t="shared" si="1"/>
        <v>3</v>
      </c>
      <c r="C50" s="18" t="s">
        <v>172</v>
      </c>
      <c r="D50" s="18" t="s">
        <v>173</v>
      </c>
      <c r="E50" s="18" t="s">
        <v>34</v>
      </c>
      <c r="F50" s="18" t="s">
        <v>126</v>
      </c>
      <c r="G50" s="18">
        <v>6</v>
      </c>
      <c r="H50" s="18">
        <v>2</v>
      </c>
      <c r="I50" s="18">
        <v>0</v>
      </c>
      <c r="J50" s="51" t="s">
        <v>208</v>
      </c>
    </row>
    <row r="51" spans="1:10" ht="38.25">
      <c r="A51" s="104"/>
      <c r="B51" s="8">
        <f t="shared" si="1"/>
        <v>4</v>
      </c>
      <c r="C51" s="18" t="s">
        <v>206</v>
      </c>
      <c r="D51" s="19">
        <v>42078</v>
      </c>
      <c r="E51" s="18" t="s">
        <v>66</v>
      </c>
      <c r="F51" s="18" t="s">
        <v>12</v>
      </c>
      <c r="G51" s="18">
        <v>3</v>
      </c>
      <c r="H51" s="18">
        <v>3</v>
      </c>
      <c r="I51" s="18">
        <v>3</v>
      </c>
      <c r="J51" s="51" t="s">
        <v>207</v>
      </c>
    </row>
    <row r="52" spans="1:10" ht="51">
      <c r="A52" s="104"/>
      <c r="B52" s="8">
        <f t="shared" si="1"/>
        <v>5</v>
      </c>
      <c r="C52" s="18" t="s">
        <v>209</v>
      </c>
      <c r="D52" s="19" t="s">
        <v>210</v>
      </c>
      <c r="E52" s="18" t="s">
        <v>176</v>
      </c>
      <c r="F52" s="18" t="s">
        <v>126</v>
      </c>
      <c r="G52" s="18">
        <v>6</v>
      </c>
      <c r="H52" s="18">
        <v>2</v>
      </c>
      <c r="I52" s="18">
        <v>1</v>
      </c>
      <c r="J52" s="20" t="s">
        <v>211</v>
      </c>
    </row>
    <row r="53" spans="1:10" ht="25.5">
      <c r="A53" s="104"/>
      <c r="B53" s="8">
        <f t="shared" si="1"/>
        <v>6</v>
      </c>
      <c r="C53" s="18" t="s">
        <v>212</v>
      </c>
      <c r="D53" s="9" t="s">
        <v>213</v>
      </c>
      <c r="E53" s="18" t="s">
        <v>98</v>
      </c>
      <c r="F53" s="8" t="s">
        <v>126</v>
      </c>
      <c r="G53" s="8">
        <v>4</v>
      </c>
      <c r="H53" s="8">
        <v>0</v>
      </c>
      <c r="I53" s="8">
        <v>0</v>
      </c>
      <c r="J53" s="13" t="s">
        <v>214</v>
      </c>
    </row>
    <row r="54" spans="1:10" ht="38.25">
      <c r="A54" s="104"/>
      <c r="B54" s="8">
        <f t="shared" si="1"/>
        <v>7</v>
      </c>
      <c r="C54" s="18" t="s">
        <v>366</v>
      </c>
      <c r="D54" s="9">
        <v>42098</v>
      </c>
      <c r="E54" s="18" t="s">
        <v>157</v>
      </c>
      <c r="F54" s="8" t="s">
        <v>12</v>
      </c>
      <c r="G54" s="8">
        <v>3</v>
      </c>
      <c r="H54" s="8">
        <v>2</v>
      </c>
      <c r="I54" s="8">
        <v>1</v>
      </c>
      <c r="J54" s="13" t="s">
        <v>215</v>
      </c>
    </row>
    <row r="55" spans="1:10" ht="38.25">
      <c r="A55" s="104"/>
      <c r="B55" s="8">
        <f t="shared" si="1"/>
        <v>8</v>
      </c>
      <c r="C55" s="18" t="s">
        <v>263</v>
      </c>
      <c r="D55" s="9" t="s">
        <v>218</v>
      </c>
      <c r="E55" s="18" t="s">
        <v>66</v>
      </c>
      <c r="F55" s="8" t="s">
        <v>126</v>
      </c>
      <c r="G55" s="8">
        <v>3</v>
      </c>
      <c r="H55" s="8">
        <v>3</v>
      </c>
      <c r="I55" s="8">
        <v>2</v>
      </c>
      <c r="J55" s="13" t="s">
        <v>219</v>
      </c>
    </row>
    <row r="56" spans="1:10" ht="25.5">
      <c r="A56" s="104"/>
      <c r="B56" s="52">
        <f t="shared" si="1"/>
        <v>9</v>
      </c>
      <c r="C56" s="52" t="s">
        <v>367</v>
      </c>
      <c r="D56" s="59" t="s">
        <v>220</v>
      </c>
      <c r="E56" s="52" t="s">
        <v>221</v>
      </c>
      <c r="F56" s="52" t="s">
        <v>14</v>
      </c>
      <c r="G56" s="52">
        <v>1</v>
      </c>
      <c r="H56" s="52">
        <v>1</v>
      </c>
      <c r="I56" s="52">
        <v>0</v>
      </c>
      <c r="J56" s="53" t="s">
        <v>222</v>
      </c>
    </row>
    <row r="57" spans="1:10" ht="26.25" thickBot="1">
      <c r="A57" s="104"/>
      <c r="B57" s="8">
        <f t="shared" si="1"/>
        <v>10</v>
      </c>
      <c r="C57" s="18" t="s">
        <v>223</v>
      </c>
      <c r="D57" s="9">
        <v>42155</v>
      </c>
      <c r="E57" s="18" t="s">
        <v>66</v>
      </c>
      <c r="F57" s="8" t="s">
        <v>12</v>
      </c>
      <c r="G57" s="8">
        <v>1</v>
      </c>
      <c r="H57" s="8">
        <v>1</v>
      </c>
      <c r="I57" s="8">
        <v>0</v>
      </c>
      <c r="J57" s="13" t="s">
        <v>224</v>
      </c>
    </row>
    <row r="58" spans="1:10" ht="51">
      <c r="A58" s="103" t="s">
        <v>136</v>
      </c>
      <c r="B58" s="10">
        <v>1</v>
      </c>
      <c r="C58" s="14" t="s">
        <v>225</v>
      </c>
      <c r="D58" s="15" t="s">
        <v>226</v>
      </c>
      <c r="E58" s="16" t="s">
        <v>34</v>
      </c>
      <c r="F58" s="14" t="s">
        <v>126</v>
      </c>
      <c r="G58" s="14">
        <v>6</v>
      </c>
      <c r="H58" s="14">
        <v>2</v>
      </c>
      <c r="I58" s="14">
        <v>0</v>
      </c>
      <c r="J58" s="17" t="s">
        <v>264</v>
      </c>
    </row>
    <row r="59" spans="1:10" ht="42.75" customHeight="1">
      <c r="A59" s="104"/>
      <c r="B59" s="8">
        <f>B58+1</f>
        <v>2</v>
      </c>
      <c r="C59" s="52" t="s">
        <v>229</v>
      </c>
      <c r="D59" s="59" t="s">
        <v>230</v>
      </c>
      <c r="E59" s="52" t="s">
        <v>25</v>
      </c>
      <c r="F59" s="52" t="s">
        <v>14</v>
      </c>
      <c r="G59" s="52">
        <v>1</v>
      </c>
      <c r="H59" s="52">
        <v>1</v>
      </c>
      <c r="I59" s="52">
        <v>1</v>
      </c>
      <c r="J59" s="53" t="s">
        <v>265</v>
      </c>
    </row>
    <row r="60" spans="1:10" ht="78" customHeight="1">
      <c r="A60" s="104"/>
      <c r="B60" s="8">
        <f>B59+1</f>
        <v>3</v>
      </c>
      <c r="C60" s="18" t="s">
        <v>236</v>
      </c>
      <c r="D60" s="18" t="s">
        <v>235</v>
      </c>
      <c r="E60" s="18" t="s">
        <v>34</v>
      </c>
      <c r="F60" s="18" t="s">
        <v>126</v>
      </c>
      <c r="G60" s="18">
        <v>9</v>
      </c>
      <c r="H60" s="18">
        <v>5</v>
      </c>
      <c r="I60" s="18">
        <v>1</v>
      </c>
      <c r="J60" s="20" t="s">
        <v>368</v>
      </c>
    </row>
    <row r="61" spans="1:10" ht="126" customHeight="1">
      <c r="A61" s="104"/>
      <c r="B61" s="8"/>
      <c r="C61" s="18" t="s">
        <v>238</v>
      </c>
      <c r="D61" s="19">
        <v>42132</v>
      </c>
      <c r="E61" s="18" t="s">
        <v>65</v>
      </c>
      <c r="F61" s="18" t="s">
        <v>12</v>
      </c>
      <c r="G61" s="18">
        <v>25</v>
      </c>
      <c r="H61" s="18">
        <v>16</v>
      </c>
      <c r="I61" s="18">
        <v>9</v>
      </c>
      <c r="J61" s="20" t="s">
        <v>369</v>
      </c>
    </row>
    <row r="62" spans="1:11" ht="32.25" customHeight="1">
      <c r="A62" s="104"/>
      <c r="B62" s="8">
        <f>B60+1</f>
        <v>4</v>
      </c>
      <c r="C62" s="52" t="s">
        <v>266</v>
      </c>
      <c r="D62" s="52" t="s">
        <v>36</v>
      </c>
      <c r="E62" s="52" t="s">
        <v>37</v>
      </c>
      <c r="F62" s="52" t="s">
        <v>14</v>
      </c>
      <c r="G62" s="52">
        <v>1</v>
      </c>
      <c r="H62" s="52">
        <v>0</v>
      </c>
      <c r="I62" s="52">
        <v>0</v>
      </c>
      <c r="J62" s="53" t="s">
        <v>267</v>
      </c>
      <c r="K62" s="7">
        <v>27502</v>
      </c>
    </row>
    <row r="63" spans="1:10" ht="76.5">
      <c r="A63" s="104"/>
      <c r="B63" s="8">
        <f>B62+1</f>
        <v>5</v>
      </c>
      <c r="C63" s="18" t="s">
        <v>245</v>
      </c>
      <c r="D63" s="19" t="s">
        <v>246</v>
      </c>
      <c r="E63" s="18" t="s">
        <v>34</v>
      </c>
      <c r="F63" s="18" t="s">
        <v>126</v>
      </c>
      <c r="G63" s="18">
        <v>7</v>
      </c>
      <c r="H63" s="18">
        <v>5</v>
      </c>
      <c r="I63" s="18">
        <v>1</v>
      </c>
      <c r="J63" s="20" t="s">
        <v>268</v>
      </c>
    </row>
    <row r="64" spans="1:10" ht="77.25" customHeight="1">
      <c r="A64" s="104"/>
      <c r="B64" s="8">
        <v>6</v>
      </c>
      <c r="C64" s="8" t="s">
        <v>248</v>
      </c>
      <c r="D64" s="9" t="s">
        <v>247</v>
      </c>
      <c r="E64" s="8" t="s">
        <v>65</v>
      </c>
      <c r="F64" s="8" t="s">
        <v>12</v>
      </c>
      <c r="G64" s="8">
        <v>15</v>
      </c>
      <c r="H64" s="8">
        <v>5</v>
      </c>
      <c r="I64" s="8">
        <v>2</v>
      </c>
      <c r="J64" s="13" t="s">
        <v>269</v>
      </c>
    </row>
    <row r="65" spans="1:10" ht="87" customHeight="1" thickBot="1">
      <c r="A65" s="104"/>
      <c r="B65" s="18">
        <v>7</v>
      </c>
      <c r="C65" s="18" t="s">
        <v>331</v>
      </c>
      <c r="D65" s="19">
        <v>42363</v>
      </c>
      <c r="E65" s="18" t="s">
        <v>34</v>
      </c>
      <c r="F65" s="18" t="s">
        <v>12</v>
      </c>
      <c r="G65" s="18">
        <v>14</v>
      </c>
      <c r="H65" s="18">
        <v>6</v>
      </c>
      <c r="I65" s="18">
        <v>3</v>
      </c>
      <c r="J65" s="20" t="s">
        <v>370</v>
      </c>
    </row>
    <row r="66" spans="1:10" ht="13.5" hidden="1" thickBot="1">
      <c r="A66" s="104"/>
      <c r="B66" s="105" t="s">
        <v>133</v>
      </c>
      <c r="C66" s="106"/>
      <c r="D66" s="106"/>
      <c r="E66" s="106"/>
      <c r="F66" s="106"/>
      <c r="G66" s="106"/>
      <c r="H66" s="106"/>
      <c r="I66" s="106"/>
      <c r="J66" s="107"/>
    </row>
    <row r="67" spans="1:10" ht="50.25" customHeight="1">
      <c r="A67" s="103" t="s">
        <v>140</v>
      </c>
      <c r="B67" s="14">
        <v>1</v>
      </c>
      <c r="C67" s="14" t="s">
        <v>371</v>
      </c>
      <c r="D67" s="15" t="s">
        <v>228</v>
      </c>
      <c r="E67" s="16" t="s">
        <v>34</v>
      </c>
      <c r="F67" s="14" t="s">
        <v>126</v>
      </c>
      <c r="G67" s="14">
        <v>7</v>
      </c>
      <c r="H67" s="14">
        <v>3</v>
      </c>
      <c r="I67" s="14">
        <v>2</v>
      </c>
      <c r="J67" s="17" t="s">
        <v>372</v>
      </c>
    </row>
    <row r="68" spans="1:10" ht="63.75" customHeight="1">
      <c r="A68" s="104"/>
      <c r="B68" s="18">
        <f>B67+1</f>
        <v>2</v>
      </c>
      <c r="C68" s="18" t="s">
        <v>270</v>
      </c>
      <c r="D68" s="19">
        <v>42113</v>
      </c>
      <c r="E68" s="18" t="s">
        <v>77</v>
      </c>
      <c r="F68" s="18" t="s">
        <v>12</v>
      </c>
      <c r="G68" s="18">
        <v>8</v>
      </c>
      <c r="H68" s="18">
        <v>2</v>
      </c>
      <c r="I68" s="18">
        <v>1</v>
      </c>
      <c r="J68" s="20" t="s">
        <v>271</v>
      </c>
    </row>
    <row r="69" spans="1:10" ht="51.75" customHeight="1">
      <c r="A69" s="104"/>
      <c r="B69" s="18">
        <f>B68+1</f>
        <v>3</v>
      </c>
      <c r="C69" s="18" t="s">
        <v>241</v>
      </c>
      <c r="D69" s="19">
        <v>42148</v>
      </c>
      <c r="E69" s="18" t="s">
        <v>34</v>
      </c>
      <c r="F69" s="18" t="s">
        <v>126</v>
      </c>
      <c r="G69" s="18">
        <v>5</v>
      </c>
      <c r="H69" s="18">
        <v>3</v>
      </c>
      <c r="I69" s="18">
        <v>1</v>
      </c>
      <c r="J69" s="20" t="s">
        <v>373</v>
      </c>
    </row>
    <row r="70" spans="1:10" ht="49.5" customHeight="1">
      <c r="A70" s="104"/>
      <c r="B70" s="18">
        <f>B69+1</f>
        <v>4</v>
      </c>
      <c r="C70" s="18" t="s">
        <v>241</v>
      </c>
      <c r="D70" s="18" t="s">
        <v>244</v>
      </c>
      <c r="E70" s="18" t="s">
        <v>34</v>
      </c>
      <c r="F70" s="18" t="s">
        <v>126</v>
      </c>
      <c r="G70" s="18">
        <v>8</v>
      </c>
      <c r="H70" s="18">
        <v>0</v>
      </c>
      <c r="I70" s="18">
        <v>0</v>
      </c>
      <c r="J70" s="20" t="s">
        <v>374</v>
      </c>
    </row>
    <row r="71" spans="1:10" ht="13.5" hidden="1" thickBot="1">
      <c r="A71" s="104"/>
      <c r="B71" s="100" t="s">
        <v>133</v>
      </c>
      <c r="C71" s="101"/>
      <c r="D71" s="101"/>
      <c r="E71" s="101"/>
      <c r="F71" s="101"/>
      <c r="G71" s="101"/>
      <c r="H71" s="101"/>
      <c r="I71" s="101"/>
      <c r="J71" s="102"/>
    </row>
    <row r="72" spans="1:10" ht="25.5">
      <c r="A72" s="128" t="s">
        <v>141</v>
      </c>
      <c r="B72" s="8">
        <v>1</v>
      </c>
      <c r="C72" s="18" t="s">
        <v>375</v>
      </c>
      <c r="D72" s="19">
        <v>42008</v>
      </c>
      <c r="E72" s="18" t="s">
        <v>272</v>
      </c>
      <c r="F72" s="18" t="s">
        <v>126</v>
      </c>
      <c r="G72" s="18">
        <v>2</v>
      </c>
      <c r="H72" s="18">
        <v>1</v>
      </c>
      <c r="I72" s="18">
        <v>0</v>
      </c>
      <c r="J72" s="51" t="s">
        <v>274</v>
      </c>
    </row>
    <row r="73" spans="1:10" ht="25.5">
      <c r="A73" s="128"/>
      <c r="B73" s="8">
        <f>B72+1</f>
        <v>2</v>
      </c>
      <c r="C73" s="18" t="s">
        <v>375</v>
      </c>
      <c r="D73" s="19" t="s">
        <v>153</v>
      </c>
      <c r="E73" s="18" t="s">
        <v>272</v>
      </c>
      <c r="F73" s="18" t="s">
        <v>126</v>
      </c>
      <c r="G73" s="18">
        <v>2</v>
      </c>
      <c r="H73" s="18">
        <v>1</v>
      </c>
      <c r="I73" s="18">
        <v>1</v>
      </c>
      <c r="J73" s="51" t="s">
        <v>275</v>
      </c>
    </row>
    <row r="74" spans="1:10" ht="25.5">
      <c r="A74" s="128"/>
      <c r="B74" s="8">
        <f>B73+1</f>
        <v>3</v>
      </c>
      <c r="C74" s="18" t="s">
        <v>376</v>
      </c>
      <c r="D74" s="19">
        <v>42035</v>
      </c>
      <c r="E74" s="18" t="s">
        <v>272</v>
      </c>
      <c r="F74" s="18" t="s">
        <v>126</v>
      </c>
      <c r="G74" s="18">
        <v>3</v>
      </c>
      <c r="H74" s="18">
        <v>3</v>
      </c>
      <c r="I74" s="18">
        <v>0</v>
      </c>
      <c r="J74" s="51" t="s">
        <v>377</v>
      </c>
    </row>
    <row r="75" spans="1:10" ht="38.25">
      <c r="A75" s="128"/>
      <c r="B75" s="8">
        <f>B74+1</f>
        <v>4</v>
      </c>
      <c r="C75" s="18" t="s">
        <v>375</v>
      </c>
      <c r="D75" s="19">
        <v>42050</v>
      </c>
      <c r="E75" s="18" t="s">
        <v>34</v>
      </c>
      <c r="F75" s="18" t="s">
        <v>126</v>
      </c>
      <c r="G75" s="18">
        <v>3</v>
      </c>
      <c r="H75" s="18">
        <v>2</v>
      </c>
      <c r="I75" s="18">
        <v>1</v>
      </c>
      <c r="J75" s="51" t="s">
        <v>276</v>
      </c>
    </row>
    <row r="76" spans="1:10" ht="25.5">
      <c r="A76" s="128"/>
      <c r="B76" s="8">
        <f>B75+1</f>
        <v>5</v>
      </c>
      <c r="C76" s="18" t="s">
        <v>273</v>
      </c>
      <c r="D76" s="19">
        <v>42056</v>
      </c>
      <c r="E76" s="18" t="s">
        <v>66</v>
      </c>
      <c r="F76" s="18" t="s">
        <v>126</v>
      </c>
      <c r="G76" s="18">
        <v>24</v>
      </c>
      <c r="H76" s="18">
        <v>4</v>
      </c>
      <c r="I76" s="18">
        <v>0</v>
      </c>
      <c r="J76" s="51" t="s">
        <v>277</v>
      </c>
    </row>
    <row r="77" spans="1:10" ht="28.5" customHeight="1">
      <c r="A77" s="128"/>
      <c r="B77" s="8">
        <v>6</v>
      </c>
      <c r="C77" s="8" t="s">
        <v>317</v>
      </c>
      <c r="D77" s="9">
        <v>42357</v>
      </c>
      <c r="E77" s="8" t="s">
        <v>66</v>
      </c>
      <c r="F77" s="18" t="s">
        <v>12</v>
      </c>
      <c r="G77" s="8">
        <v>5</v>
      </c>
      <c r="H77" s="8">
        <v>2</v>
      </c>
      <c r="I77" s="8">
        <v>0</v>
      </c>
      <c r="J77" s="78" t="s">
        <v>378</v>
      </c>
    </row>
    <row r="78" spans="1:10" ht="12.75" hidden="1">
      <c r="A78" s="128"/>
      <c r="B78" s="129" t="s">
        <v>133</v>
      </c>
      <c r="C78" s="129"/>
      <c r="D78" s="129"/>
      <c r="E78" s="129"/>
      <c r="F78" s="129"/>
      <c r="G78" s="129"/>
      <c r="H78" s="129"/>
      <c r="I78" s="129"/>
      <c r="J78" s="129"/>
    </row>
    <row r="79" spans="1:10" ht="13.5" customHeight="1">
      <c r="A79" s="128" t="s">
        <v>138</v>
      </c>
      <c r="B79" s="43">
        <v>1</v>
      </c>
      <c r="C79" s="79" t="s">
        <v>379</v>
      </c>
      <c r="D79" s="45" t="s">
        <v>278</v>
      </c>
      <c r="E79" s="79" t="s">
        <v>76</v>
      </c>
      <c r="F79" s="44" t="s">
        <v>126</v>
      </c>
      <c r="G79" s="44">
        <v>10</v>
      </c>
      <c r="H79" s="44">
        <v>0</v>
      </c>
      <c r="I79" s="44">
        <v>0</v>
      </c>
      <c r="J79" s="47" t="s">
        <v>380</v>
      </c>
    </row>
    <row r="80" spans="1:10" ht="38.25" customHeight="1">
      <c r="A80" s="128"/>
      <c r="B80" s="43">
        <v>2</v>
      </c>
      <c r="C80" s="18" t="s">
        <v>232</v>
      </c>
      <c r="D80" s="45" t="s">
        <v>320</v>
      </c>
      <c r="E80" s="18" t="s">
        <v>321</v>
      </c>
      <c r="F80" s="44" t="s">
        <v>126</v>
      </c>
      <c r="G80" s="44">
        <v>16</v>
      </c>
      <c r="H80" s="44"/>
      <c r="I80" s="44"/>
      <c r="J80" s="47" t="s">
        <v>322</v>
      </c>
    </row>
    <row r="81" spans="1:10" ht="54.75" customHeight="1">
      <c r="A81" s="128"/>
      <c r="B81" s="43">
        <v>3</v>
      </c>
      <c r="C81" s="18" t="s">
        <v>279</v>
      </c>
      <c r="D81" s="45" t="s">
        <v>320</v>
      </c>
      <c r="E81" s="18" t="s">
        <v>324</v>
      </c>
      <c r="F81" s="44" t="s">
        <v>126</v>
      </c>
      <c r="G81" s="44">
        <v>16</v>
      </c>
      <c r="H81" s="44"/>
      <c r="I81" s="44"/>
      <c r="J81" s="47" t="s">
        <v>323</v>
      </c>
    </row>
    <row r="82" spans="1:10" ht="30" customHeight="1">
      <c r="A82" s="128"/>
      <c r="B82" s="43">
        <v>4</v>
      </c>
      <c r="C82" s="79" t="s">
        <v>381</v>
      </c>
      <c r="D82" s="45" t="s">
        <v>325</v>
      </c>
      <c r="E82" s="112" t="s">
        <v>382</v>
      </c>
      <c r="F82" s="44" t="s">
        <v>126</v>
      </c>
      <c r="G82" s="44">
        <v>20</v>
      </c>
      <c r="H82" s="44"/>
      <c r="I82" s="44"/>
      <c r="J82" s="47" t="s">
        <v>326</v>
      </c>
    </row>
    <row r="83" spans="1:10" ht="30.75" customHeight="1">
      <c r="A83" s="128"/>
      <c r="B83" s="43">
        <v>5</v>
      </c>
      <c r="C83" s="79" t="s">
        <v>383</v>
      </c>
      <c r="D83" s="45" t="s">
        <v>325</v>
      </c>
      <c r="E83" s="113"/>
      <c r="F83" s="44" t="s">
        <v>126</v>
      </c>
      <c r="G83" s="44">
        <v>20</v>
      </c>
      <c r="H83" s="44"/>
      <c r="I83" s="44"/>
      <c r="J83" s="47" t="s">
        <v>326</v>
      </c>
    </row>
    <row r="84" spans="1:10" ht="34.5" customHeight="1">
      <c r="A84" s="128"/>
      <c r="B84" s="43">
        <v>6</v>
      </c>
      <c r="C84" s="79" t="s">
        <v>384</v>
      </c>
      <c r="D84" s="45" t="s">
        <v>325</v>
      </c>
      <c r="E84" s="114"/>
      <c r="F84" s="44" t="s">
        <v>126</v>
      </c>
      <c r="G84" s="44">
        <v>20</v>
      </c>
      <c r="H84" s="44"/>
      <c r="I84" s="44"/>
      <c r="J84" s="47" t="s">
        <v>327</v>
      </c>
    </row>
    <row r="85" spans="1:10" ht="88.5" customHeight="1">
      <c r="A85" s="128"/>
      <c r="B85" s="43">
        <v>7</v>
      </c>
      <c r="C85" s="44" t="s">
        <v>280</v>
      </c>
      <c r="D85" s="67" t="s">
        <v>283</v>
      </c>
      <c r="E85" s="68" t="s">
        <v>282</v>
      </c>
      <c r="F85" s="44" t="s">
        <v>126</v>
      </c>
      <c r="G85" s="44"/>
      <c r="H85" s="44"/>
      <c r="I85" s="44"/>
      <c r="J85" s="47" t="s">
        <v>385</v>
      </c>
    </row>
    <row r="86" spans="1:10" ht="90" customHeight="1" thickBot="1">
      <c r="A86" s="128"/>
      <c r="B86" s="43">
        <v>8</v>
      </c>
      <c r="C86" s="44" t="s">
        <v>281</v>
      </c>
      <c r="D86" s="67" t="s">
        <v>285</v>
      </c>
      <c r="E86" s="68" t="s">
        <v>284</v>
      </c>
      <c r="F86" s="44" t="s">
        <v>126</v>
      </c>
      <c r="G86" s="44"/>
      <c r="H86" s="44"/>
      <c r="I86" s="44"/>
      <c r="J86" s="47" t="s">
        <v>386</v>
      </c>
    </row>
    <row r="87" spans="1:10" ht="13.5" hidden="1" thickBot="1">
      <c r="A87" s="128"/>
      <c r="B87" s="100" t="s">
        <v>133</v>
      </c>
      <c r="C87" s="101"/>
      <c r="D87" s="101"/>
      <c r="E87" s="101"/>
      <c r="F87" s="101"/>
      <c r="G87" s="101"/>
      <c r="H87" s="101"/>
      <c r="I87" s="101"/>
      <c r="J87" s="102"/>
    </row>
    <row r="88" spans="1:10" ht="87.75" customHeight="1">
      <c r="A88" s="130" t="s">
        <v>137</v>
      </c>
      <c r="B88" s="10">
        <v>1</v>
      </c>
      <c r="C88" s="14" t="s">
        <v>387</v>
      </c>
      <c r="D88" s="69" t="s">
        <v>291</v>
      </c>
      <c r="E88" s="70" t="s">
        <v>292</v>
      </c>
      <c r="F88" s="70" t="s">
        <v>126</v>
      </c>
      <c r="G88" s="70" t="s">
        <v>293</v>
      </c>
      <c r="H88" s="70"/>
      <c r="I88" s="70"/>
      <c r="J88" s="17" t="s">
        <v>388</v>
      </c>
    </row>
    <row r="89" spans="1:10" ht="102.75" customHeight="1">
      <c r="A89" s="108"/>
      <c r="B89" s="8">
        <v>2</v>
      </c>
      <c r="C89" s="18" t="s">
        <v>389</v>
      </c>
      <c r="D89" s="71" t="s">
        <v>287</v>
      </c>
      <c r="E89" s="68" t="s">
        <v>286</v>
      </c>
      <c r="F89" s="68" t="s">
        <v>126</v>
      </c>
      <c r="G89" s="68" t="s">
        <v>231</v>
      </c>
      <c r="H89" s="68"/>
      <c r="I89" s="68"/>
      <c r="J89" s="20" t="s">
        <v>390</v>
      </c>
    </row>
    <row r="90" spans="1:10" ht="38.25">
      <c r="A90" s="108"/>
      <c r="B90" s="72">
        <f>B89+1</f>
        <v>3</v>
      </c>
      <c r="C90" s="73" t="s">
        <v>156</v>
      </c>
      <c r="D90" s="74">
        <v>42008</v>
      </c>
      <c r="E90" s="73" t="s">
        <v>157</v>
      </c>
      <c r="F90" s="73" t="s">
        <v>12</v>
      </c>
      <c r="G90" s="73">
        <v>17</v>
      </c>
      <c r="H90" s="73">
        <v>17</v>
      </c>
      <c r="I90" s="73">
        <v>17</v>
      </c>
      <c r="J90" s="75" t="s">
        <v>288</v>
      </c>
    </row>
    <row r="91" spans="1:10" ht="63.75">
      <c r="A91" s="108"/>
      <c r="B91" s="8">
        <f>B90+1</f>
        <v>4</v>
      </c>
      <c r="C91" s="18" t="s">
        <v>289</v>
      </c>
      <c r="D91" s="19">
        <v>42049</v>
      </c>
      <c r="E91" s="18" t="s">
        <v>76</v>
      </c>
      <c r="F91" s="18" t="s">
        <v>12</v>
      </c>
      <c r="G91" s="18">
        <v>15</v>
      </c>
      <c r="H91" s="18">
        <v>15</v>
      </c>
      <c r="I91" s="18">
        <v>15</v>
      </c>
      <c r="J91" s="20" t="s">
        <v>290</v>
      </c>
    </row>
    <row r="92" spans="1:10" ht="25.5">
      <c r="A92" s="108"/>
      <c r="B92" s="8">
        <f>B91+1</f>
        <v>5</v>
      </c>
      <c r="C92" s="18" t="s">
        <v>298</v>
      </c>
      <c r="D92" s="19" t="s">
        <v>233</v>
      </c>
      <c r="E92" s="18" t="s">
        <v>234</v>
      </c>
      <c r="F92" s="18" t="s">
        <v>13</v>
      </c>
      <c r="G92" s="18">
        <v>2</v>
      </c>
      <c r="H92" s="18">
        <v>0</v>
      </c>
      <c r="I92" s="18">
        <v>0</v>
      </c>
      <c r="J92" s="41" t="s">
        <v>391</v>
      </c>
    </row>
    <row r="93" spans="1:10" ht="25.5">
      <c r="A93" s="108"/>
      <c r="B93" s="8">
        <v>6</v>
      </c>
      <c r="C93" s="18" t="s">
        <v>294</v>
      </c>
      <c r="D93" s="9" t="s">
        <v>295</v>
      </c>
      <c r="E93" s="8" t="s">
        <v>296</v>
      </c>
      <c r="F93" s="8" t="s">
        <v>13</v>
      </c>
      <c r="G93" s="8">
        <v>1</v>
      </c>
      <c r="H93" s="8">
        <v>1</v>
      </c>
      <c r="I93" s="8">
        <v>0</v>
      </c>
      <c r="J93" s="42" t="s">
        <v>297</v>
      </c>
    </row>
    <row r="94" spans="1:10" ht="51">
      <c r="A94" s="108"/>
      <c r="B94" s="8">
        <v>7</v>
      </c>
      <c r="C94" s="8" t="s">
        <v>299</v>
      </c>
      <c r="D94" s="76" t="s">
        <v>300</v>
      </c>
      <c r="E94" s="77" t="s">
        <v>301</v>
      </c>
      <c r="F94" s="8" t="s">
        <v>126</v>
      </c>
      <c r="G94" s="77" t="s">
        <v>302</v>
      </c>
      <c r="H94" s="8"/>
      <c r="I94" s="8"/>
      <c r="J94" s="13" t="s">
        <v>303</v>
      </c>
    </row>
    <row r="95" spans="1:10" ht="51">
      <c r="A95" s="108"/>
      <c r="B95" s="8">
        <v>8</v>
      </c>
      <c r="C95" s="8" t="s">
        <v>304</v>
      </c>
      <c r="D95" s="76">
        <v>42345</v>
      </c>
      <c r="E95" s="77" t="s">
        <v>77</v>
      </c>
      <c r="F95" s="8" t="s">
        <v>126</v>
      </c>
      <c r="G95" s="77">
        <v>17</v>
      </c>
      <c r="H95" s="8"/>
      <c r="I95" s="8"/>
      <c r="J95" s="13" t="s">
        <v>305</v>
      </c>
    </row>
    <row r="96" spans="1:10" ht="114.75" customHeight="1">
      <c r="A96" s="108"/>
      <c r="B96" s="8">
        <v>9</v>
      </c>
      <c r="C96" s="8" t="s">
        <v>306</v>
      </c>
      <c r="D96" s="8" t="s">
        <v>307</v>
      </c>
      <c r="E96" s="8" t="s">
        <v>66</v>
      </c>
      <c r="F96" s="8" t="s">
        <v>12</v>
      </c>
      <c r="G96" s="8">
        <v>16</v>
      </c>
      <c r="H96" s="8">
        <v>16</v>
      </c>
      <c r="I96" s="8">
        <v>16</v>
      </c>
      <c r="J96" s="13" t="s">
        <v>308</v>
      </c>
    </row>
    <row r="97" spans="1:10" ht="13.5" hidden="1" thickBot="1">
      <c r="A97" s="109"/>
      <c r="B97" s="110" t="s">
        <v>133</v>
      </c>
      <c r="C97" s="110"/>
      <c r="D97" s="110"/>
      <c r="E97" s="110"/>
      <c r="F97" s="110"/>
      <c r="G97" s="110"/>
      <c r="H97" s="110"/>
      <c r="I97" s="110"/>
      <c r="J97" s="111"/>
    </row>
    <row r="98" spans="1:10" ht="128.25" customHeight="1">
      <c r="A98" s="104" t="s">
        <v>139</v>
      </c>
      <c r="B98" s="43">
        <v>1</v>
      </c>
      <c r="C98" s="44" t="s">
        <v>309</v>
      </c>
      <c r="D98" s="45">
        <v>42019</v>
      </c>
      <c r="E98" s="46" t="s">
        <v>34</v>
      </c>
      <c r="F98" s="44" t="s">
        <v>126</v>
      </c>
      <c r="G98" s="44">
        <v>20</v>
      </c>
      <c r="H98" s="44">
        <v>4</v>
      </c>
      <c r="I98" s="44">
        <v>0</v>
      </c>
      <c r="J98" s="47" t="s">
        <v>392</v>
      </c>
    </row>
    <row r="99" spans="1:10" ht="36.75" customHeight="1">
      <c r="A99" s="104"/>
      <c r="B99" s="8">
        <f>B98+1</f>
        <v>2</v>
      </c>
      <c r="C99" s="18" t="s">
        <v>310</v>
      </c>
      <c r="D99" s="19" t="s">
        <v>311</v>
      </c>
      <c r="E99" s="18" t="s">
        <v>177</v>
      </c>
      <c r="F99" s="18" t="s">
        <v>13</v>
      </c>
      <c r="G99" s="18">
        <v>8</v>
      </c>
      <c r="H99" s="18">
        <v>0</v>
      </c>
      <c r="I99" s="18">
        <v>0</v>
      </c>
      <c r="J99" s="20" t="s">
        <v>393</v>
      </c>
    </row>
    <row r="100" spans="1:10" ht="51">
      <c r="A100" s="104"/>
      <c r="B100" s="8">
        <f>B99+1</f>
        <v>3</v>
      </c>
      <c r="C100" s="18" t="s">
        <v>394</v>
      </c>
      <c r="D100" s="19">
        <v>42330</v>
      </c>
      <c r="E100" s="18" t="s">
        <v>34</v>
      </c>
      <c r="F100" s="18" t="s">
        <v>126</v>
      </c>
      <c r="G100" s="18">
        <v>8</v>
      </c>
      <c r="H100" s="18">
        <v>1</v>
      </c>
      <c r="I100" s="18">
        <v>0</v>
      </c>
      <c r="J100" s="20" t="s">
        <v>312</v>
      </c>
    </row>
    <row r="101" spans="1:10" ht="89.25">
      <c r="A101" s="104"/>
      <c r="B101" s="8">
        <f>B100+1</f>
        <v>4</v>
      </c>
      <c r="C101" s="18" t="s">
        <v>313</v>
      </c>
      <c r="D101" s="19">
        <v>42358</v>
      </c>
      <c r="E101" s="18" t="s">
        <v>170</v>
      </c>
      <c r="F101" s="18" t="s">
        <v>12</v>
      </c>
      <c r="G101" s="18">
        <v>8</v>
      </c>
      <c r="H101" s="18">
        <v>3</v>
      </c>
      <c r="I101" s="18">
        <v>0</v>
      </c>
      <c r="J101" s="20" t="s">
        <v>395</v>
      </c>
    </row>
    <row r="102" spans="1:10" ht="12.75" hidden="1">
      <c r="A102" s="104"/>
      <c r="B102" s="105" t="s">
        <v>133</v>
      </c>
      <c r="C102" s="106"/>
      <c r="D102" s="106"/>
      <c r="E102" s="106"/>
      <c r="F102" s="106"/>
      <c r="G102" s="106"/>
      <c r="H102" s="106"/>
      <c r="I102" s="106"/>
      <c r="J102" s="107"/>
    </row>
    <row r="105" spans="12:44" ht="16.5" thickBot="1">
      <c r="L105" s="90" t="s">
        <v>129</v>
      </c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</row>
    <row r="106" spans="12:44" ht="15.75">
      <c r="L106" s="91" t="s">
        <v>396</v>
      </c>
      <c r="M106" s="92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4"/>
    </row>
    <row r="107" spans="12:44" ht="32.25" customHeight="1">
      <c r="L107" s="99" t="str">
        <f>F3</f>
        <v>Уровень мероприятия</v>
      </c>
      <c r="M107" s="84" t="str">
        <f>A5</f>
        <v>Бокс</v>
      </c>
      <c r="N107" s="85"/>
      <c r="O107" s="85"/>
      <c r="P107" s="86"/>
      <c r="Q107" s="84" t="str">
        <f>A18</f>
        <v>Лыжные гонки</v>
      </c>
      <c r="R107" s="85"/>
      <c r="S107" s="85"/>
      <c r="T107" s="86"/>
      <c r="U107" s="84" t="str">
        <f>A41</f>
        <v>пауэрлифтинг</v>
      </c>
      <c r="V107" s="85"/>
      <c r="W107" s="85"/>
      <c r="X107" s="86"/>
      <c r="Y107" s="84" t="str">
        <f>A48</f>
        <v>Тяжелая атлетика</v>
      </c>
      <c r="Z107" s="85"/>
      <c r="AA107" s="85"/>
      <c r="AB107" s="86"/>
      <c r="AC107" s="84" t="str">
        <f>A58</f>
        <v>Плавание</v>
      </c>
      <c r="AD107" s="85"/>
      <c r="AE107" s="85"/>
      <c r="AF107" s="86"/>
      <c r="AG107" s="84" t="str">
        <f>A67</f>
        <v>Каратэ</v>
      </c>
      <c r="AH107" s="85"/>
      <c r="AI107" s="85"/>
      <c r="AJ107" s="86"/>
      <c r="AK107" s="84" t="str">
        <f>A72</f>
        <v>Горнолыжный спорт</v>
      </c>
      <c r="AL107" s="85"/>
      <c r="AM107" s="85"/>
      <c r="AN107" s="86"/>
      <c r="AO107" s="81" t="s">
        <v>142</v>
      </c>
      <c r="AP107" s="82"/>
      <c r="AQ107" s="82"/>
      <c r="AR107" s="83"/>
    </row>
    <row r="108" spans="12:44" ht="79.5" customHeight="1">
      <c r="L108" s="99"/>
      <c r="M108" s="56" t="s">
        <v>201</v>
      </c>
      <c r="N108" s="25" t="str">
        <f>$G$4</f>
        <v>Всего</v>
      </c>
      <c r="O108" s="25" t="str">
        <f>$H$4</f>
        <v>призеров </v>
      </c>
      <c r="P108" s="25" t="str">
        <f>$I$4</f>
        <v>победителей</v>
      </c>
      <c r="Q108" s="56" t="s">
        <v>201</v>
      </c>
      <c r="R108" s="25" t="str">
        <f>$G$4</f>
        <v>Всего</v>
      </c>
      <c r="S108" s="25" t="str">
        <f>$H$4</f>
        <v>призеров </v>
      </c>
      <c r="T108" s="25" t="str">
        <f>$I$4</f>
        <v>победителей</v>
      </c>
      <c r="U108" s="56" t="s">
        <v>201</v>
      </c>
      <c r="V108" s="25" t="str">
        <f>$G$4</f>
        <v>Всего</v>
      </c>
      <c r="W108" s="25" t="str">
        <f>$H$4</f>
        <v>призеров </v>
      </c>
      <c r="X108" s="25" t="str">
        <f>$I$4</f>
        <v>победителей</v>
      </c>
      <c r="Y108" s="56" t="s">
        <v>201</v>
      </c>
      <c r="Z108" s="25" t="str">
        <f>$G$4</f>
        <v>Всего</v>
      </c>
      <c r="AA108" s="25" t="str">
        <f>$H$4</f>
        <v>призеров </v>
      </c>
      <c r="AB108" s="25" t="str">
        <f>$I$4</f>
        <v>победителей</v>
      </c>
      <c r="AC108" s="56" t="s">
        <v>201</v>
      </c>
      <c r="AD108" s="25" t="str">
        <f>$G$4</f>
        <v>Всего</v>
      </c>
      <c r="AE108" s="25" t="str">
        <f>$H$4</f>
        <v>призеров </v>
      </c>
      <c r="AF108" s="25" t="str">
        <f>$I$4</f>
        <v>победителей</v>
      </c>
      <c r="AG108" s="56" t="s">
        <v>201</v>
      </c>
      <c r="AH108" s="25" t="str">
        <f>$G$4</f>
        <v>Всего</v>
      </c>
      <c r="AI108" s="25" t="str">
        <f>$H$4</f>
        <v>призеров </v>
      </c>
      <c r="AJ108" s="25" t="str">
        <f>$I$4</f>
        <v>победителей</v>
      </c>
      <c r="AK108" s="56" t="s">
        <v>201</v>
      </c>
      <c r="AL108" s="25" t="str">
        <f>$G$4</f>
        <v>Всего</v>
      </c>
      <c r="AM108" s="25" t="str">
        <f>$H$4</f>
        <v>призеров </v>
      </c>
      <c r="AN108" s="25" t="str">
        <f>$I$4</f>
        <v>победителей</v>
      </c>
      <c r="AO108" s="56" t="s">
        <v>201</v>
      </c>
      <c r="AP108" s="30" t="str">
        <f>$G$4</f>
        <v>Всего</v>
      </c>
      <c r="AQ108" s="30" t="str">
        <f>$H$4</f>
        <v>призеров </v>
      </c>
      <c r="AR108" s="31" t="str">
        <f>$I$4</f>
        <v>победителей</v>
      </c>
    </row>
    <row r="109" spans="12:44" ht="15.75">
      <c r="L109" s="26" t="s">
        <v>68</v>
      </c>
      <c r="M109" s="24">
        <f>COUNTIF($F$5:$F$16,L109)</f>
        <v>0</v>
      </c>
      <c r="N109" s="24">
        <f>SUMIF($F$5:$F$16,L109,$G$5:$G$16)</f>
        <v>0</v>
      </c>
      <c r="O109" s="24">
        <f>SUMIF($F$5:$F$17,L109,$H$5:$H$17)</f>
        <v>0</v>
      </c>
      <c r="P109" s="24">
        <f>SUMIF($F$5:$F$17,L109,$I$5:$I$17)</f>
        <v>0</v>
      </c>
      <c r="Q109" s="24">
        <f aca="true" t="shared" si="2" ref="Q109:Q114">COUNTIF($F$18:$F$40,L109)</f>
        <v>5</v>
      </c>
      <c r="R109" s="24">
        <f aca="true" t="shared" si="3" ref="R109:R114">SUMIF($F$18:$F$40,L109,$G$18:$G$40)</f>
        <v>301</v>
      </c>
      <c r="S109" s="24">
        <f aca="true" t="shared" si="4" ref="S109:S114">SUMIF($F$18:$F$40,L109,$H$18:$H$40)</f>
        <v>91</v>
      </c>
      <c r="T109" s="24">
        <f aca="true" t="shared" si="5" ref="T109:T114">SUMIF($F$18:$F$40,L109,$I$18:$I$40)</f>
        <v>38</v>
      </c>
      <c r="U109" s="24">
        <f aca="true" t="shared" si="6" ref="U109:U114">COUNTIF($F$41:$F$47,L109)</f>
        <v>1</v>
      </c>
      <c r="V109" s="24">
        <f aca="true" t="shared" si="7" ref="V109:V114">SUMIF($F$41:$F$47,L109,$G$41:$G$47)</f>
        <v>9</v>
      </c>
      <c r="W109" s="24">
        <f aca="true" t="shared" si="8" ref="W109:W114">SUMIF($F$41:$F$47,L109,$H$41:$H$47)</f>
        <v>9</v>
      </c>
      <c r="X109" s="24">
        <f aca="true" t="shared" si="9" ref="X109:X114">SUMIF($F$41:$F$47,L109,$I$41:$I$47)</f>
        <v>1</v>
      </c>
      <c r="Y109" s="24">
        <f>COUNTIF($F$48:$F$57,L109)</f>
        <v>0</v>
      </c>
      <c r="Z109" s="24">
        <f aca="true" t="shared" si="10" ref="Z109:Z114">SUMIF($F$48:$F$57,L109,$G$48:$G$57)</f>
        <v>0</v>
      </c>
      <c r="AA109" s="24">
        <f aca="true" t="shared" si="11" ref="AA109:AA114">SUMIF($F$48:$F$57,L109,$H$48:$H$57)</f>
        <v>0</v>
      </c>
      <c r="AB109" s="24">
        <f aca="true" t="shared" si="12" ref="AB109:AB114">SUMIF($F$48:$F$57,L109,$I$48:$I$57)</f>
        <v>0</v>
      </c>
      <c r="AC109" s="24">
        <f>COUNTIF($F$58:$F$66,L109)</f>
        <v>0</v>
      </c>
      <c r="AD109" s="24">
        <f aca="true" t="shared" si="13" ref="AD109:AD114">SUMIF($F$58:$F$65,L109,$G$58:$G$65)</f>
        <v>0</v>
      </c>
      <c r="AE109" s="24">
        <f aca="true" t="shared" si="14" ref="AE109:AE114">SUMIF($F$58:$F$65,L109,$H$58:$H$65)</f>
        <v>0</v>
      </c>
      <c r="AF109" s="24">
        <f aca="true" t="shared" si="15" ref="AF109:AF114">SUMIF($F$58:$F$65,L109,$I$58:$I$65)</f>
        <v>0</v>
      </c>
      <c r="AG109" s="24">
        <f>COUNTIF($F$67:$F$71,L109)</f>
        <v>0</v>
      </c>
      <c r="AH109" s="24">
        <f aca="true" t="shared" si="16" ref="AH109:AH114">SUMIF($F$67:$F$71,L109,$G$67:$G$71)</f>
        <v>0</v>
      </c>
      <c r="AI109" s="24">
        <f aca="true" t="shared" si="17" ref="AI109:AI114">SUMIF($F$67:$F$71,L109,$H$67:$H$71)</f>
        <v>0</v>
      </c>
      <c r="AJ109" s="24">
        <f aca="true" t="shared" si="18" ref="AJ109:AJ114">SUMIF($F$67:$F$71,L109,$I$67:$I$71)</f>
        <v>0</v>
      </c>
      <c r="AK109" s="24">
        <f>COUNTIF($F$72:$F$77,L109)</f>
        <v>0</v>
      </c>
      <c r="AL109" s="24">
        <f>SUMIF($F$72:$F$78,L109,$G$72:$G$78)</f>
        <v>0</v>
      </c>
      <c r="AM109" s="24">
        <f>SUMIF($F$72:$F$78,L109,$H$72:$H$78)</f>
        <v>0</v>
      </c>
      <c r="AN109" s="24">
        <f>SUMIF($F$72:$F$78,L109,$I$72:$I$78)</f>
        <v>0</v>
      </c>
      <c r="AO109" s="24">
        <f>M109+Q109+U109+Y109+AC109+AG109+AK109</f>
        <v>6</v>
      </c>
      <c r="AP109" s="33">
        <f aca="true" t="shared" si="19" ref="AP109:AR114">N109+R109+V109+Z109+AD109+AH109+AL109</f>
        <v>310</v>
      </c>
      <c r="AQ109" s="33">
        <f t="shared" si="19"/>
        <v>100</v>
      </c>
      <c r="AR109" s="33">
        <f t="shared" si="19"/>
        <v>39</v>
      </c>
    </row>
    <row r="110" spans="12:44" ht="31.5">
      <c r="L110" s="26" t="s">
        <v>12</v>
      </c>
      <c r="M110" s="24">
        <f>COUNTIF($F$5:$F$16,L110)</f>
        <v>2</v>
      </c>
      <c r="N110" s="24">
        <f>SUMIF($F$5:$F$16,L110,$G$5:$G$16)</f>
        <v>13</v>
      </c>
      <c r="O110" s="24">
        <f>SUMIF($F$5:$F$17,L110,$H$5:$H$17)</f>
        <v>7</v>
      </c>
      <c r="P110" s="24">
        <f>SUMIF($F$5:$F$17,L110,$I$5:$I$17)</f>
        <v>3</v>
      </c>
      <c r="Q110" s="24">
        <f t="shared" si="2"/>
        <v>10</v>
      </c>
      <c r="R110" s="24">
        <f t="shared" si="3"/>
        <v>279</v>
      </c>
      <c r="S110" s="24">
        <f t="shared" si="4"/>
        <v>69</v>
      </c>
      <c r="T110" s="24">
        <f t="shared" si="5"/>
        <v>22</v>
      </c>
      <c r="U110" s="24">
        <f t="shared" si="6"/>
        <v>1</v>
      </c>
      <c r="V110" s="24">
        <f t="shared" si="7"/>
        <v>13</v>
      </c>
      <c r="W110" s="24">
        <f t="shared" si="8"/>
        <v>11</v>
      </c>
      <c r="X110" s="24">
        <f t="shared" si="9"/>
        <v>4</v>
      </c>
      <c r="Y110" s="24">
        <f>COUNTIF($F$48:$F$57,L110)</f>
        <v>3</v>
      </c>
      <c r="Z110" s="24">
        <f t="shared" si="10"/>
        <v>7</v>
      </c>
      <c r="AA110" s="24">
        <f t="shared" si="11"/>
        <v>6</v>
      </c>
      <c r="AB110" s="24">
        <f t="shared" si="12"/>
        <v>4</v>
      </c>
      <c r="AC110" s="24">
        <f>COUNTIF($F$58:$F$66,L110)</f>
        <v>3</v>
      </c>
      <c r="AD110" s="24">
        <f t="shared" si="13"/>
        <v>54</v>
      </c>
      <c r="AE110" s="24">
        <f t="shared" si="14"/>
        <v>27</v>
      </c>
      <c r="AF110" s="24">
        <f t="shared" si="15"/>
        <v>14</v>
      </c>
      <c r="AG110" s="24">
        <f>COUNTIF($F$67:$F$71,L110)</f>
        <v>1</v>
      </c>
      <c r="AH110" s="24">
        <f t="shared" si="16"/>
        <v>8</v>
      </c>
      <c r="AI110" s="24">
        <f t="shared" si="17"/>
        <v>2</v>
      </c>
      <c r="AJ110" s="24">
        <f t="shared" si="18"/>
        <v>1</v>
      </c>
      <c r="AK110" s="24">
        <f>COUNTIF($F$72:$F$77,L110)</f>
        <v>1</v>
      </c>
      <c r="AL110" s="24">
        <f>SUMIF($F$67:$F$71,P110,$G$67:$G$71)</f>
        <v>0</v>
      </c>
      <c r="AM110" s="24">
        <f>SUMIF($F$67:$F$71,P110,$H$67:$H$71)</f>
        <v>0</v>
      </c>
      <c r="AN110" s="24">
        <f>SUMIF($F$67:$F$71,P110,$I$67:$I$71)</f>
        <v>0</v>
      </c>
      <c r="AO110" s="24">
        <f>M110+Q110+U110+Y110+AC110+AG110+AK110</f>
        <v>21</v>
      </c>
      <c r="AP110" s="33">
        <f t="shared" si="19"/>
        <v>374</v>
      </c>
      <c r="AQ110" s="33">
        <f t="shared" si="19"/>
        <v>122</v>
      </c>
      <c r="AR110" s="33">
        <f t="shared" si="19"/>
        <v>48</v>
      </c>
    </row>
    <row r="111" spans="12:44" ht="15.75">
      <c r="L111" s="26" t="s">
        <v>126</v>
      </c>
      <c r="M111" s="24">
        <f>COUNTIF($F$5:$F$16,L111)</f>
        <v>5</v>
      </c>
      <c r="N111" s="24">
        <f>SUMIF($F$5:$F$16,L111,$G$5:$G$16)</f>
        <v>32</v>
      </c>
      <c r="O111" s="24">
        <f>SUMIF($F$5:$F$17,L111,$H$5:$H$17)</f>
        <v>26</v>
      </c>
      <c r="P111" s="24">
        <f>SUMIF($F$5:$F$17,L111,$I$5:$I$17)</f>
        <v>16</v>
      </c>
      <c r="Q111" s="24">
        <f t="shared" si="2"/>
        <v>7</v>
      </c>
      <c r="R111" s="24">
        <f t="shared" si="3"/>
        <v>66</v>
      </c>
      <c r="S111" s="24">
        <f t="shared" si="4"/>
        <v>4</v>
      </c>
      <c r="T111" s="24">
        <f t="shared" si="5"/>
        <v>1</v>
      </c>
      <c r="U111" s="24">
        <f t="shared" si="6"/>
        <v>2</v>
      </c>
      <c r="V111" s="24">
        <f t="shared" si="7"/>
        <v>5</v>
      </c>
      <c r="W111" s="24">
        <f t="shared" si="8"/>
        <v>5</v>
      </c>
      <c r="X111" s="24">
        <f t="shared" si="9"/>
        <v>3</v>
      </c>
      <c r="Y111" s="24">
        <f aca="true" t="shared" si="20" ref="Y109:Y114">COUNTIF($F$48:$F$57,L111)</f>
        <v>6</v>
      </c>
      <c r="Z111" s="24">
        <f t="shared" si="10"/>
        <v>31</v>
      </c>
      <c r="AA111" s="24">
        <f t="shared" si="11"/>
        <v>11</v>
      </c>
      <c r="AB111" s="24">
        <f t="shared" si="12"/>
        <v>4</v>
      </c>
      <c r="AC111" s="24">
        <f>COUNTIF($F$58:$F$66,L111)</f>
        <v>3</v>
      </c>
      <c r="AD111" s="24">
        <f t="shared" si="13"/>
        <v>22</v>
      </c>
      <c r="AE111" s="24">
        <f t="shared" si="14"/>
        <v>12</v>
      </c>
      <c r="AF111" s="24">
        <f t="shared" si="15"/>
        <v>2</v>
      </c>
      <c r="AG111" s="24">
        <f>COUNTIF($F$67:$F$71,L111)</f>
        <v>3</v>
      </c>
      <c r="AH111" s="24">
        <f t="shared" si="16"/>
        <v>20</v>
      </c>
      <c r="AI111" s="24">
        <f t="shared" si="17"/>
        <v>6</v>
      </c>
      <c r="AJ111" s="24">
        <f t="shared" si="18"/>
        <v>3</v>
      </c>
      <c r="AK111" s="24">
        <f>COUNTIF($F$72:$F$77,L111)</f>
        <v>5</v>
      </c>
      <c r="AL111" s="24">
        <f>SUMIF($F$67:$F$71,P111,$G$67:$G$71)</f>
        <v>0</v>
      </c>
      <c r="AM111" s="24">
        <f>SUMIF($F$67:$F$71,P111,$H$67:$H$71)</f>
        <v>0</v>
      </c>
      <c r="AN111" s="24">
        <f>SUMIF($F$67:$F$71,P111,$I$67:$I$71)</f>
        <v>0</v>
      </c>
      <c r="AO111" s="24">
        <f>M111+Q111+U111+Y111+AC111+AG111+AK111</f>
        <v>31</v>
      </c>
      <c r="AP111" s="33">
        <f t="shared" si="19"/>
        <v>176</v>
      </c>
      <c r="AQ111" s="33">
        <f t="shared" si="19"/>
        <v>64</v>
      </c>
      <c r="AR111" s="33">
        <f t="shared" si="19"/>
        <v>29</v>
      </c>
    </row>
    <row r="112" spans="12:44" ht="15.75">
      <c r="L112" s="26" t="s">
        <v>13</v>
      </c>
      <c r="M112" s="24">
        <f>COUNTIF($F$5:$F$16,L112)</f>
        <v>2</v>
      </c>
      <c r="N112" s="24">
        <f>SUMIF($F$5:$F$16,L112,$G$5:$G$16)</f>
        <v>4</v>
      </c>
      <c r="O112" s="24">
        <f>SUMIF($F$5:$F$17,L112,$H$5:$H$17)</f>
        <v>2</v>
      </c>
      <c r="P112" s="24">
        <f>SUMIF($F$5:$F$17,L112,$I$5:$I$17)</f>
        <v>2</v>
      </c>
      <c r="Q112" s="24">
        <f t="shared" si="2"/>
        <v>0</v>
      </c>
      <c r="R112" s="24">
        <f t="shared" si="3"/>
        <v>0</v>
      </c>
      <c r="S112" s="24">
        <f t="shared" si="4"/>
        <v>0</v>
      </c>
      <c r="T112" s="24">
        <f t="shared" si="5"/>
        <v>0</v>
      </c>
      <c r="U112" s="24">
        <f t="shared" si="6"/>
        <v>0</v>
      </c>
      <c r="V112" s="24">
        <f t="shared" si="7"/>
        <v>0</v>
      </c>
      <c r="W112" s="24">
        <f t="shared" si="8"/>
        <v>0</v>
      </c>
      <c r="X112" s="24">
        <f t="shared" si="9"/>
        <v>0</v>
      </c>
      <c r="Y112" s="24">
        <f t="shared" si="20"/>
        <v>0</v>
      </c>
      <c r="Z112" s="24">
        <f t="shared" si="10"/>
        <v>0</v>
      </c>
      <c r="AA112" s="24">
        <f t="shared" si="11"/>
        <v>0</v>
      </c>
      <c r="AB112" s="24">
        <f t="shared" si="12"/>
        <v>0</v>
      </c>
      <c r="AC112" s="24">
        <f>COUNTIF($F$58:$F$66,L112)</f>
        <v>0</v>
      </c>
      <c r="AD112" s="24">
        <f t="shared" si="13"/>
        <v>0</v>
      </c>
      <c r="AE112" s="24">
        <f t="shared" si="14"/>
        <v>0</v>
      </c>
      <c r="AF112" s="24">
        <f t="shared" si="15"/>
        <v>0</v>
      </c>
      <c r="AG112" s="24">
        <f>COUNTIF($F$67:$F$71,L112)</f>
        <v>0</v>
      </c>
      <c r="AH112" s="24">
        <f t="shared" si="16"/>
        <v>0</v>
      </c>
      <c r="AI112" s="24">
        <f t="shared" si="17"/>
        <v>0</v>
      </c>
      <c r="AJ112" s="24">
        <f t="shared" si="18"/>
        <v>0</v>
      </c>
      <c r="AK112" s="24">
        <f>COUNTIF($F$72:$F$77,L112)</f>
        <v>0</v>
      </c>
      <c r="AL112" s="24">
        <f>SUMIF($F$67:$F$71,P112,$G$67:$G$71)</f>
        <v>0</v>
      </c>
      <c r="AM112" s="24">
        <f>SUMIF($F$67:$F$71,P112,$H$67:$H$71)</f>
        <v>0</v>
      </c>
      <c r="AN112" s="24">
        <f>SUMIF($F$67:$F$71,P112,$I$67:$I$71)</f>
        <v>0</v>
      </c>
      <c r="AO112" s="24">
        <f>M112+Q112+U112+Y112+AC112+AG112+AK112</f>
        <v>2</v>
      </c>
      <c r="AP112" s="33">
        <f t="shared" si="19"/>
        <v>4</v>
      </c>
      <c r="AQ112" s="33">
        <f t="shared" si="19"/>
        <v>2</v>
      </c>
      <c r="AR112" s="33">
        <f t="shared" si="19"/>
        <v>2</v>
      </c>
    </row>
    <row r="113" spans="12:44" ht="15.75">
      <c r="L113" s="26" t="s">
        <v>14</v>
      </c>
      <c r="M113" s="24">
        <f>COUNTIF($F$5:$F$16,L113)</f>
        <v>2</v>
      </c>
      <c r="N113" s="24">
        <f>SUMIF($F$5:$F$16,L113,$G$5:$G$16)</f>
        <v>6</v>
      </c>
      <c r="O113" s="24">
        <f>SUMIF($F$5:$F$17,L113,$H$5:$H$17)</f>
        <v>0</v>
      </c>
      <c r="P113" s="24">
        <f>SUMIF($F$5:$F$17,L113,$I$5:$I$17)</f>
        <v>0</v>
      </c>
      <c r="Q113" s="24">
        <f t="shared" si="2"/>
        <v>0</v>
      </c>
      <c r="R113" s="24">
        <f t="shared" si="3"/>
        <v>0</v>
      </c>
      <c r="S113" s="24">
        <f t="shared" si="4"/>
        <v>0</v>
      </c>
      <c r="T113" s="24">
        <f t="shared" si="5"/>
        <v>0</v>
      </c>
      <c r="U113" s="24">
        <f t="shared" si="6"/>
        <v>2</v>
      </c>
      <c r="V113" s="24">
        <f t="shared" si="7"/>
        <v>4</v>
      </c>
      <c r="W113" s="24">
        <f t="shared" si="8"/>
        <v>3</v>
      </c>
      <c r="X113" s="24">
        <f t="shared" si="9"/>
        <v>1</v>
      </c>
      <c r="Y113" s="24">
        <f t="shared" si="20"/>
        <v>1</v>
      </c>
      <c r="Z113" s="24">
        <f t="shared" si="10"/>
        <v>1</v>
      </c>
      <c r="AA113" s="24">
        <f t="shared" si="11"/>
        <v>1</v>
      </c>
      <c r="AB113" s="24">
        <f t="shared" si="12"/>
        <v>0</v>
      </c>
      <c r="AC113" s="24">
        <f>COUNTIF($F$58:$F$66,L113)</f>
        <v>2</v>
      </c>
      <c r="AD113" s="24">
        <f t="shared" si="13"/>
        <v>2</v>
      </c>
      <c r="AE113" s="24">
        <f t="shared" si="14"/>
        <v>1</v>
      </c>
      <c r="AF113" s="24">
        <f t="shared" si="15"/>
        <v>1</v>
      </c>
      <c r="AG113" s="24">
        <f>COUNTIF($F$67:$F$71,L113)</f>
        <v>0</v>
      </c>
      <c r="AH113" s="24">
        <f t="shared" si="16"/>
        <v>0</v>
      </c>
      <c r="AI113" s="24">
        <f t="shared" si="17"/>
        <v>0</v>
      </c>
      <c r="AJ113" s="24">
        <f t="shared" si="18"/>
        <v>0</v>
      </c>
      <c r="AK113" s="24">
        <f>COUNTIF($F$72:$F$77,L113)</f>
        <v>0</v>
      </c>
      <c r="AL113" s="24">
        <f>SUMIF($F$67:$F$71,P113,$G$67:$G$71)</f>
        <v>0</v>
      </c>
      <c r="AM113" s="24">
        <f>SUMIF($F$67:$F$71,P113,$H$67:$H$71)</f>
        <v>0</v>
      </c>
      <c r="AN113" s="24">
        <f>SUMIF($F$67:$F$71,P113,$I$67:$I$71)</f>
        <v>0</v>
      </c>
      <c r="AO113" s="24">
        <f>M113+Q113+U113+Y113+AC113+AG113+AK113</f>
        <v>7</v>
      </c>
      <c r="AP113" s="33">
        <f t="shared" si="19"/>
        <v>13</v>
      </c>
      <c r="AQ113" s="33">
        <f t="shared" si="19"/>
        <v>5</v>
      </c>
      <c r="AR113" s="33">
        <f t="shared" si="19"/>
        <v>2</v>
      </c>
    </row>
    <row r="114" spans="12:44" ht="16.5" thickBot="1">
      <c r="L114" s="50" t="s">
        <v>184</v>
      </c>
      <c r="M114" s="24">
        <f>COUNTIF($F$5:$F$16,L114)</f>
        <v>1</v>
      </c>
      <c r="N114" s="24">
        <f>SUMIF($F$5:$F$16,L114,$G$5:$G$16)</f>
        <v>1</v>
      </c>
      <c r="O114" s="24">
        <f>SUMIF($F$5:$F$17,L114,$H$5:$H$17)</f>
        <v>1</v>
      </c>
      <c r="P114" s="24">
        <f>SUMIF($F$5:$F$17,L114,$I$5:$I$17)</f>
        <v>0</v>
      </c>
      <c r="Q114" s="24">
        <f t="shared" si="2"/>
        <v>0</v>
      </c>
      <c r="R114" s="24">
        <f t="shared" si="3"/>
        <v>0</v>
      </c>
      <c r="S114" s="24">
        <f t="shared" si="4"/>
        <v>0</v>
      </c>
      <c r="T114" s="24">
        <f t="shared" si="5"/>
        <v>0</v>
      </c>
      <c r="U114" s="24">
        <f t="shared" si="6"/>
        <v>0</v>
      </c>
      <c r="V114" s="24">
        <f t="shared" si="7"/>
        <v>0</v>
      </c>
      <c r="W114" s="24">
        <f t="shared" si="8"/>
        <v>0</v>
      </c>
      <c r="X114" s="24">
        <f t="shared" si="9"/>
        <v>0</v>
      </c>
      <c r="Y114" s="24">
        <f t="shared" si="20"/>
        <v>0</v>
      </c>
      <c r="Z114" s="24">
        <f t="shared" si="10"/>
        <v>0</v>
      </c>
      <c r="AA114" s="24">
        <f t="shared" si="11"/>
        <v>0</v>
      </c>
      <c r="AB114" s="24">
        <f t="shared" si="12"/>
        <v>0</v>
      </c>
      <c r="AC114" s="24">
        <f>COUNTIF($F$58:$F$66,L114)</f>
        <v>0</v>
      </c>
      <c r="AD114" s="24">
        <f t="shared" si="13"/>
        <v>0</v>
      </c>
      <c r="AE114" s="24">
        <f t="shared" si="14"/>
        <v>0</v>
      </c>
      <c r="AF114" s="24">
        <f t="shared" si="15"/>
        <v>0</v>
      </c>
      <c r="AG114" s="24">
        <f>COUNTIF($F$67:$F$71,L114)</f>
        <v>0</v>
      </c>
      <c r="AH114" s="24">
        <f t="shared" si="16"/>
        <v>0</v>
      </c>
      <c r="AI114" s="24">
        <f t="shared" si="17"/>
        <v>0</v>
      </c>
      <c r="AJ114" s="24">
        <f t="shared" si="18"/>
        <v>0</v>
      </c>
      <c r="AK114" s="24">
        <f>COUNTIF($F$72:$F$77,L114)</f>
        <v>0</v>
      </c>
      <c r="AL114" s="24">
        <f>SUMIF($F$67:$F$71,P114,$G$67:$G$71)</f>
        <v>0</v>
      </c>
      <c r="AM114" s="24">
        <f>SUMIF($F$67:$F$71,P114,$H$67:$H$71)</f>
        <v>0</v>
      </c>
      <c r="AN114" s="24">
        <f>SUMIF($F$67:$F$71,P114,$I$67:$I$71)</f>
        <v>0</v>
      </c>
      <c r="AO114" s="24">
        <f>M114+Q114+U114+Y114+AC114+AG114+AK114</f>
        <v>1</v>
      </c>
      <c r="AP114" s="33">
        <f t="shared" si="19"/>
        <v>1</v>
      </c>
      <c r="AQ114" s="33">
        <f t="shared" si="19"/>
        <v>1</v>
      </c>
      <c r="AR114" s="33">
        <f t="shared" si="19"/>
        <v>0</v>
      </c>
    </row>
    <row r="115" spans="12:29" ht="13.5" thickBot="1">
      <c r="L115" s="95" t="s">
        <v>143</v>
      </c>
      <c r="M115" s="96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8"/>
      <c r="AC115" s="35"/>
    </row>
    <row r="116" spans="12:44" ht="35.25" customHeight="1">
      <c r="L116" s="99" t="str">
        <f>L107</f>
        <v>Уровень мероприятия</v>
      </c>
      <c r="M116" s="84" t="str">
        <f>A79</f>
        <v>Футбол</v>
      </c>
      <c r="N116" s="85"/>
      <c r="O116" s="85"/>
      <c r="P116" s="86"/>
      <c r="Q116" s="84" t="str">
        <f>A88</f>
        <v>Хоккей</v>
      </c>
      <c r="R116" s="85"/>
      <c r="S116" s="85"/>
      <c r="T116" s="86"/>
      <c r="U116" s="84" t="str">
        <f>A98</f>
        <v>Спортивная аэробика</v>
      </c>
      <c r="V116" s="85"/>
      <c r="W116" s="85"/>
      <c r="X116" s="86"/>
      <c r="Y116" s="87" t="s">
        <v>142</v>
      </c>
      <c r="Z116" s="88"/>
      <c r="AA116" s="88"/>
      <c r="AB116" s="89"/>
      <c r="AC116" s="57"/>
      <c r="AD116" s="32"/>
      <c r="AE116" s="23"/>
      <c r="AF116" s="134" t="s">
        <v>144</v>
      </c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6"/>
    </row>
    <row r="117" spans="12:44" ht="85.5" customHeight="1">
      <c r="L117" s="99"/>
      <c r="M117" s="56" t="s">
        <v>201</v>
      </c>
      <c r="N117" s="25" t="str">
        <f>$G$4</f>
        <v>Всего</v>
      </c>
      <c r="O117" s="25" t="str">
        <f>$H$4</f>
        <v>призеров </v>
      </c>
      <c r="P117" s="25" t="str">
        <f>$I$4</f>
        <v>победителей</v>
      </c>
      <c r="Q117" s="56" t="s">
        <v>201</v>
      </c>
      <c r="R117" s="25" t="str">
        <f>$G$4</f>
        <v>Всего</v>
      </c>
      <c r="S117" s="25" t="str">
        <f>$H$4</f>
        <v>призеров </v>
      </c>
      <c r="T117" s="25" t="str">
        <f>$I$4</f>
        <v>победителей</v>
      </c>
      <c r="U117" s="56" t="s">
        <v>201</v>
      </c>
      <c r="V117" s="25" t="str">
        <f>$G$4</f>
        <v>Всего</v>
      </c>
      <c r="W117" s="25" t="str">
        <f>$H$4</f>
        <v>призеров </v>
      </c>
      <c r="X117" s="25" t="str">
        <f>$I$4</f>
        <v>победителей</v>
      </c>
      <c r="Y117" s="56" t="s">
        <v>201</v>
      </c>
      <c r="Z117" s="30" t="str">
        <f>$G$4</f>
        <v>Всего</v>
      </c>
      <c r="AA117" s="30" t="str">
        <f>$H$4</f>
        <v>призеров </v>
      </c>
      <c r="AB117" s="31" t="str">
        <f>$I$4</f>
        <v>победителей</v>
      </c>
      <c r="AC117" s="58"/>
      <c r="AD117" s="22"/>
      <c r="AE117" s="22"/>
      <c r="AF117" s="137" t="str">
        <f>L107</f>
        <v>Уровень мероприятия</v>
      </c>
      <c r="AG117" s="131"/>
      <c r="AH117" s="131"/>
      <c r="AI117" s="131"/>
      <c r="AJ117" s="131"/>
      <c r="AK117" s="142" t="s">
        <v>201</v>
      </c>
      <c r="AL117" s="133" t="str">
        <f>V117</f>
        <v>Всего</v>
      </c>
      <c r="AM117" s="133"/>
      <c r="AN117" s="133" t="str">
        <f>W117</f>
        <v>призеров </v>
      </c>
      <c r="AO117" s="133"/>
      <c r="AP117" s="133"/>
      <c r="AQ117" s="133" t="str">
        <f>X117</f>
        <v>победителей</v>
      </c>
      <c r="AR117" s="138"/>
    </row>
    <row r="118" spans="12:44" ht="15.75">
      <c r="L118" s="26" t="s">
        <v>68</v>
      </c>
      <c r="M118" s="54">
        <v>0</v>
      </c>
      <c r="N118" s="24">
        <f>SUMIF($F$79:$F$87,L118,$G$79:$G$87)</f>
        <v>0</v>
      </c>
      <c r="O118" s="24">
        <f>SUMIF($F$79:$F$87,L118,$H$79:$H$87)</f>
        <v>0</v>
      </c>
      <c r="P118" s="24">
        <f>SUMIF($F$79:$F$87,L118,$I$79:$I$87)</f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f>SUMIF($F$98:$F$102,L118,$H$98:$H$102)</f>
        <v>0</v>
      </c>
      <c r="X118" s="24">
        <f>SUMIF($F$98:$F$102,L118,$I$98:$I$102)</f>
        <v>0</v>
      </c>
      <c r="Y118" s="24">
        <f>M118+Q118+U118</f>
        <v>0</v>
      </c>
      <c r="Z118" s="29">
        <f aca="true" t="shared" si="21" ref="Z118:AB122">N118+R118+V118</f>
        <v>0</v>
      </c>
      <c r="AA118" s="29">
        <f t="shared" si="21"/>
        <v>0</v>
      </c>
      <c r="AB118" s="34">
        <f t="shared" si="21"/>
        <v>0</v>
      </c>
      <c r="AC118" s="57"/>
      <c r="AD118" s="21"/>
      <c r="AE118" s="21"/>
      <c r="AF118" s="137" t="str">
        <f aca="true" t="shared" si="22" ref="AF118:AF123">L109</f>
        <v>городской</v>
      </c>
      <c r="AG118" s="131"/>
      <c r="AH118" s="131"/>
      <c r="AI118" s="131"/>
      <c r="AJ118" s="131"/>
      <c r="AK118" s="132">
        <f>Y118+AO109</f>
        <v>6</v>
      </c>
      <c r="AL118" s="131">
        <f>AP109+Z118</f>
        <v>310</v>
      </c>
      <c r="AM118" s="131"/>
      <c r="AN118" s="131">
        <f>AQ109+AB118</f>
        <v>100</v>
      </c>
      <c r="AO118" s="131"/>
      <c r="AP118" s="131"/>
      <c r="AQ118" s="131">
        <f>AR109+AB118</f>
        <v>39</v>
      </c>
      <c r="AR118" s="139"/>
    </row>
    <row r="119" spans="12:44" ht="31.5">
      <c r="L119" s="26" t="s">
        <v>12</v>
      </c>
      <c r="M119" s="54">
        <v>0</v>
      </c>
      <c r="N119" s="24">
        <f>SUMIF($F$79:$F$87,L119,$G$79:$G$87)</f>
        <v>0</v>
      </c>
      <c r="O119" s="24">
        <f>SUMIF($F$79:$F$87,L119,$H$79:$H$87)</f>
        <v>0</v>
      </c>
      <c r="P119" s="24">
        <f>SUMIF($F$79:$F$87,L119,$I$79:$I$87)</f>
        <v>0</v>
      </c>
      <c r="Q119" s="24">
        <v>2</v>
      </c>
      <c r="R119" s="24">
        <v>33</v>
      </c>
      <c r="S119" s="24">
        <v>2</v>
      </c>
      <c r="T119" s="24">
        <f>SUMIF($F$88:$F$97,L119,$I$88:$I$97)</f>
        <v>48</v>
      </c>
      <c r="U119" s="24">
        <v>1</v>
      </c>
      <c r="V119" s="24">
        <f>SUMIF($F$98:$F$102,L119,$G$98:$G$102)</f>
        <v>8</v>
      </c>
      <c r="W119" s="24">
        <f>SUMIF($F$98:$F$102,L119,$H$98:$H$102)</f>
        <v>3</v>
      </c>
      <c r="X119" s="24">
        <f>SUMIF($F$98:$F$102,L119,$I$98:$I$102)</f>
        <v>0</v>
      </c>
      <c r="Y119" s="24">
        <f>M119+Q119+U119</f>
        <v>3</v>
      </c>
      <c r="Z119" s="29">
        <f t="shared" si="21"/>
        <v>41</v>
      </c>
      <c r="AA119" s="29">
        <f t="shared" si="21"/>
        <v>5</v>
      </c>
      <c r="AB119" s="34">
        <f t="shared" si="21"/>
        <v>48</v>
      </c>
      <c r="AC119" s="57"/>
      <c r="AD119" s="21"/>
      <c r="AE119" s="21"/>
      <c r="AF119" s="137" t="str">
        <f t="shared" si="22"/>
        <v>открытое первенство </v>
      </c>
      <c r="AG119" s="131"/>
      <c r="AH119" s="131"/>
      <c r="AI119" s="131"/>
      <c r="AJ119" s="131"/>
      <c r="AK119" s="132">
        <f>Y119+AO110</f>
        <v>24</v>
      </c>
      <c r="AL119" s="131">
        <f>AP110+Z119</f>
        <v>415</v>
      </c>
      <c r="AM119" s="131"/>
      <c r="AN119" s="131">
        <f>AQ110+AB119</f>
        <v>170</v>
      </c>
      <c r="AO119" s="131"/>
      <c r="AP119" s="131"/>
      <c r="AQ119" s="131">
        <f>AR110+AB119</f>
        <v>96</v>
      </c>
      <c r="AR119" s="139"/>
    </row>
    <row r="120" spans="12:44" ht="15.75">
      <c r="L120" s="26" t="s">
        <v>126</v>
      </c>
      <c r="M120" s="54">
        <v>4</v>
      </c>
      <c r="N120" s="24">
        <f>10+16+16+20+20+20+20+20</f>
        <v>142</v>
      </c>
      <c r="O120" s="24">
        <f>SUMIF($F$79:$F$87,L120,$H$79:$H$87)</f>
        <v>0</v>
      </c>
      <c r="P120" s="24">
        <f>SUMIF($F$79:$F$87,L120,$I$79:$I$87)</f>
        <v>0</v>
      </c>
      <c r="Q120" s="24">
        <v>2</v>
      </c>
      <c r="R120" s="24">
        <f>17+17+17+17</f>
        <v>68</v>
      </c>
      <c r="S120" s="24">
        <f>SUMIF($F$88:$F$97,L120,$H$88:$H$97)</f>
        <v>0</v>
      </c>
      <c r="T120" s="24">
        <f>SUMIF($F$88:$F$97,L120,$I$88:$I$97)</f>
        <v>0</v>
      </c>
      <c r="U120" s="24">
        <v>2</v>
      </c>
      <c r="V120" s="24">
        <f>20+8</f>
        <v>28</v>
      </c>
      <c r="W120" s="24">
        <v>5</v>
      </c>
      <c r="X120" s="24">
        <f>SUMIF($F$98:$F$102,L120,$I$98:$I$102)</f>
        <v>0</v>
      </c>
      <c r="Y120" s="24">
        <f>M120+Q120+U120</f>
        <v>8</v>
      </c>
      <c r="Z120" s="29">
        <f t="shared" si="21"/>
        <v>238</v>
      </c>
      <c r="AA120" s="29">
        <f t="shared" si="21"/>
        <v>5</v>
      </c>
      <c r="AB120" s="34">
        <f t="shared" si="21"/>
        <v>0</v>
      </c>
      <c r="AC120" s="57"/>
      <c r="AD120" s="21"/>
      <c r="AE120" s="21"/>
      <c r="AF120" s="137" t="str">
        <f t="shared" si="22"/>
        <v>Краевой  </v>
      </c>
      <c r="AG120" s="131"/>
      <c r="AH120" s="131"/>
      <c r="AI120" s="131"/>
      <c r="AJ120" s="131"/>
      <c r="AK120" s="132">
        <f>Y120+AO111</f>
        <v>39</v>
      </c>
      <c r="AL120" s="131">
        <f>AP111+Z120</f>
        <v>414</v>
      </c>
      <c r="AM120" s="131"/>
      <c r="AN120" s="131">
        <f>AQ111+AB120</f>
        <v>64</v>
      </c>
      <c r="AO120" s="131"/>
      <c r="AP120" s="131"/>
      <c r="AQ120" s="131">
        <f>AR111+AB120</f>
        <v>29</v>
      </c>
      <c r="AR120" s="139"/>
    </row>
    <row r="121" spans="12:44" ht="15.75">
      <c r="L121" s="26" t="s">
        <v>13</v>
      </c>
      <c r="M121" s="54">
        <v>0</v>
      </c>
      <c r="N121" s="24">
        <f>SUMIF($F$79:$F$87,L121,$G$79:$G$87)</f>
        <v>0</v>
      </c>
      <c r="O121" s="24">
        <f>SUMIF($F$79:$F$87,L121,$H$79:$H$87)</f>
        <v>0</v>
      </c>
      <c r="P121" s="24">
        <f>SUMIF($F$79:$F$87,L121,$I$79:$I$87)</f>
        <v>0</v>
      </c>
      <c r="Q121" s="24">
        <v>2</v>
      </c>
      <c r="R121" s="24">
        <v>3</v>
      </c>
      <c r="S121" s="24">
        <v>1</v>
      </c>
      <c r="T121" s="24">
        <f>SUMIF($F$88:$F$97,L121,$I$88:$I$97)</f>
        <v>0</v>
      </c>
      <c r="U121" s="24">
        <v>1</v>
      </c>
      <c r="V121" s="24">
        <f>SUMIF($F$98:$F$102,L121,$G$98:$G$102)</f>
        <v>8</v>
      </c>
      <c r="W121" s="24">
        <f>SUMIF($F$98:$F$102,L121,$H$98:$H$102)</f>
        <v>0</v>
      </c>
      <c r="X121" s="24">
        <f>SUMIF($F$98:$F$102,L121,$I$98:$I$102)</f>
        <v>0</v>
      </c>
      <c r="Y121" s="24">
        <f>M121+Q121+U121</f>
        <v>3</v>
      </c>
      <c r="Z121" s="29">
        <f t="shared" si="21"/>
        <v>11</v>
      </c>
      <c r="AA121" s="29">
        <f t="shared" si="21"/>
        <v>1</v>
      </c>
      <c r="AB121" s="34">
        <f t="shared" si="21"/>
        <v>0</v>
      </c>
      <c r="AC121" s="57"/>
      <c r="AD121" s="21"/>
      <c r="AE121" s="21"/>
      <c r="AF121" s="137" t="str">
        <f t="shared" si="22"/>
        <v>ПФО</v>
      </c>
      <c r="AG121" s="131"/>
      <c r="AH121" s="131"/>
      <c r="AI121" s="131"/>
      <c r="AJ121" s="131"/>
      <c r="AK121" s="132">
        <f>Y121+AO112</f>
        <v>5</v>
      </c>
      <c r="AL121" s="131">
        <f>AP112+Z121</f>
        <v>15</v>
      </c>
      <c r="AM121" s="131"/>
      <c r="AN121" s="131">
        <f>AQ112+AB121</f>
        <v>2</v>
      </c>
      <c r="AO121" s="131"/>
      <c r="AP121" s="131"/>
      <c r="AQ121" s="131">
        <f>AR112+AB121</f>
        <v>2</v>
      </c>
      <c r="AR121" s="139"/>
    </row>
    <row r="122" spans="12:44" ht="16.5" thickBot="1">
      <c r="L122" s="27" t="s">
        <v>14</v>
      </c>
      <c r="M122" s="55">
        <v>0</v>
      </c>
      <c r="N122" s="28">
        <f>SUMIF($F$79:$F$87,L122,$G$79:$G$87)</f>
        <v>0</v>
      </c>
      <c r="O122" s="28">
        <f>SUMIF($F$79:$F$87,L122,$H$79:$H$87)</f>
        <v>0</v>
      </c>
      <c r="P122" s="28">
        <f>SUMIF($F$79:$F$87,L122,$I$79:$I$87)</f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f>SUMIF($F$79:$F$87,P122,$G$79:$G$87)</f>
        <v>0</v>
      </c>
      <c r="W122" s="28">
        <f>SUMIF($F$79:$F$87,P122,$H$79:$H$87)</f>
        <v>0</v>
      </c>
      <c r="X122" s="28">
        <f>SUMIF($F$79:$F$87,P122,$I$79:$I$87)</f>
        <v>0</v>
      </c>
      <c r="Y122" s="24">
        <f>M122+Q122+U122</f>
        <v>0</v>
      </c>
      <c r="Z122" s="37">
        <f t="shared" si="21"/>
        <v>0</v>
      </c>
      <c r="AA122" s="37">
        <f t="shared" si="21"/>
        <v>0</v>
      </c>
      <c r="AB122" s="38">
        <f t="shared" si="21"/>
        <v>0</v>
      </c>
      <c r="AC122" s="57"/>
      <c r="AD122" s="21"/>
      <c r="AE122" s="21"/>
      <c r="AF122" s="137" t="str">
        <f t="shared" si="22"/>
        <v>Россия</v>
      </c>
      <c r="AG122" s="131"/>
      <c r="AH122" s="131"/>
      <c r="AI122" s="131"/>
      <c r="AJ122" s="131"/>
      <c r="AK122" s="132">
        <f>Y122+AO113</f>
        <v>7</v>
      </c>
      <c r="AL122" s="131">
        <f>AP113+Z122</f>
        <v>13</v>
      </c>
      <c r="AM122" s="131"/>
      <c r="AN122" s="131">
        <f>AQ113+AB122</f>
        <v>5</v>
      </c>
      <c r="AO122" s="131"/>
      <c r="AP122" s="131"/>
      <c r="AQ122" s="131">
        <f>AR113+AB122</f>
        <v>2</v>
      </c>
      <c r="AR122" s="139"/>
    </row>
    <row r="123" spans="12:44" ht="15.75">
      <c r="L123" s="35"/>
      <c r="M123" s="35"/>
      <c r="N123" s="36"/>
      <c r="O123" s="36"/>
      <c r="P123" s="36"/>
      <c r="Q123" s="36"/>
      <c r="R123" s="35"/>
      <c r="S123" s="35"/>
      <c r="AF123" s="137" t="str">
        <f t="shared" si="22"/>
        <v>Международный</v>
      </c>
      <c r="AG123" s="131"/>
      <c r="AH123" s="131"/>
      <c r="AI123" s="131"/>
      <c r="AJ123" s="131"/>
      <c r="AK123" s="132">
        <f>Y123+AO114</f>
        <v>1</v>
      </c>
      <c r="AL123" s="131">
        <f>AP114</f>
        <v>1</v>
      </c>
      <c r="AM123" s="131"/>
      <c r="AN123" s="131">
        <f>AQ114</f>
        <v>1</v>
      </c>
      <c r="AO123" s="131"/>
      <c r="AP123" s="131"/>
      <c r="AQ123" s="131">
        <f>AR114</f>
        <v>0</v>
      </c>
      <c r="AR123" s="139"/>
    </row>
    <row r="124" spans="32:44" ht="16.5" thickBot="1">
      <c r="AF124" s="143" t="s">
        <v>397</v>
      </c>
      <c r="AG124" s="140"/>
      <c r="AH124" s="140"/>
      <c r="AI124" s="140"/>
      <c r="AJ124" s="140"/>
      <c r="AK124" s="144">
        <f>SUM(AK118:AK123)</f>
        <v>82</v>
      </c>
      <c r="AL124" s="140">
        <f>SUM(AL118:AM123)</f>
        <v>1168</v>
      </c>
      <c r="AM124" s="140"/>
      <c r="AN124" s="140">
        <f>SUM(AN118:AP123)</f>
        <v>342</v>
      </c>
      <c r="AO124" s="140"/>
      <c r="AP124" s="140"/>
      <c r="AQ124" s="140">
        <f>SUM(AQ118:AR123)</f>
        <v>168</v>
      </c>
      <c r="AR124" s="141"/>
    </row>
    <row r="127" spans="31:33" ht="71.25">
      <c r="AE127" s="25" t="str">
        <f>$G$4</f>
        <v>Всего</v>
      </c>
      <c r="AF127" s="25" t="str">
        <f>$H$4</f>
        <v>призеров </v>
      </c>
      <c r="AG127" s="25" t="str">
        <f>$I$4</f>
        <v>победителей</v>
      </c>
    </row>
  </sheetData>
  <sheetProtection/>
  <mergeCells count="80">
    <mergeCell ref="AQ123:AR123"/>
    <mergeCell ref="AN123:AP123"/>
    <mergeCell ref="AL123:AM123"/>
    <mergeCell ref="AF124:AJ124"/>
    <mergeCell ref="U107:X107"/>
    <mergeCell ref="Q107:T107"/>
    <mergeCell ref="A1:J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A18:A40"/>
    <mergeCell ref="B40:J40"/>
    <mergeCell ref="A5:A17"/>
    <mergeCell ref="B17:J17"/>
    <mergeCell ref="A41:A47"/>
    <mergeCell ref="B47:J47"/>
    <mergeCell ref="A48:A57"/>
    <mergeCell ref="A58:A66"/>
    <mergeCell ref="B66:J66"/>
    <mergeCell ref="A72:A78"/>
    <mergeCell ref="B78:J78"/>
    <mergeCell ref="B87:J87"/>
    <mergeCell ref="M107:P107"/>
    <mergeCell ref="A67:A71"/>
    <mergeCell ref="B71:J71"/>
    <mergeCell ref="A98:A102"/>
    <mergeCell ref="B102:J102"/>
    <mergeCell ref="A88:A97"/>
    <mergeCell ref="B97:J97"/>
    <mergeCell ref="A79:A87"/>
    <mergeCell ref="E82:E84"/>
    <mergeCell ref="L105:AR105"/>
    <mergeCell ref="L106:AR106"/>
    <mergeCell ref="L115:AB115"/>
    <mergeCell ref="L107:L108"/>
    <mergeCell ref="AK107:AN107"/>
    <mergeCell ref="AF116:AR116"/>
    <mergeCell ref="AG107:AJ107"/>
    <mergeCell ref="AC107:AF107"/>
    <mergeCell ref="L116:L117"/>
    <mergeCell ref="Y107:AB107"/>
    <mergeCell ref="AL117:AM117"/>
    <mergeCell ref="AN117:AP117"/>
    <mergeCell ref="AQ117:AR117"/>
    <mergeCell ref="AL118:AM118"/>
    <mergeCell ref="AN118:AP118"/>
    <mergeCell ref="AQ118:AR118"/>
    <mergeCell ref="AQ122:AR122"/>
    <mergeCell ref="AL119:AM119"/>
    <mergeCell ref="AN119:AP119"/>
    <mergeCell ref="AQ119:AR119"/>
    <mergeCell ref="AL120:AM120"/>
    <mergeCell ref="AN120:AP120"/>
    <mergeCell ref="AQ120:AR120"/>
    <mergeCell ref="AL124:AM124"/>
    <mergeCell ref="AN124:AP124"/>
    <mergeCell ref="AQ124:AR124"/>
    <mergeCell ref="AF118:AJ118"/>
    <mergeCell ref="AF117:AJ117"/>
    <mergeCell ref="AF119:AJ119"/>
    <mergeCell ref="AF120:AJ120"/>
    <mergeCell ref="AF121:AJ121"/>
    <mergeCell ref="AF122:AJ122"/>
    <mergeCell ref="AL121:AM121"/>
    <mergeCell ref="AO107:AR107"/>
    <mergeCell ref="M116:P116"/>
    <mergeCell ref="Q116:T116"/>
    <mergeCell ref="U116:X116"/>
    <mergeCell ref="Y116:AB116"/>
    <mergeCell ref="AF123:AJ123"/>
    <mergeCell ref="AN121:AP121"/>
    <mergeCell ref="AQ121:AR121"/>
    <mergeCell ref="AL122:AM122"/>
    <mergeCell ref="AN122:AP122"/>
  </mergeCells>
  <dataValidations count="2">
    <dataValidation type="list" allowBlank="1" showInputMessage="1" showErrorMessage="1" sqref="L118:L123 M123">
      <formula1>$Z$3:$Z$38</formula1>
    </dataValidation>
    <dataValidation type="list" allowBlank="1" showInputMessage="1" showErrorMessage="1" sqref="F41:F65536 F1:F39">
      <formula1>$L$109:$L$114</formula1>
    </dataValidation>
  </dataValidations>
  <printOptions/>
  <pageMargins left="0.25" right="0.25" top="0.2839583333333333" bottom="0.75" header="0.3" footer="0.3"/>
  <pageSetup horizontalDpi="600" verticalDpi="600" orientation="landscape" paperSize="9" scale="92" r:id="rId1"/>
  <rowBreaks count="8" manualBreakCount="8">
    <brk id="17" max="255" man="1"/>
    <brk id="33" max="255" man="1"/>
    <brk id="39" max="10" man="1"/>
    <brk id="47" max="255" man="1"/>
    <brk id="57" max="255" man="1"/>
    <brk id="71" max="255" man="1"/>
    <brk id="87" max="255" man="1"/>
    <brk id="9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SPORTSCHOOL</cp:lastModifiedBy>
  <cp:lastPrinted>2015-12-28T11:05:07Z</cp:lastPrinted>
  <dcterms:created xsi:type="dcterms:W3CDTF">2015-01-26T03:48:54Z</dcterms:created>
  <dcterms:modified xsi:type="dcterms:W3CDTF">2015-12-28T11:07:06Z</dcterms:modified>
  <cp:category/>
  <cp:version/>
  <cp:contentType/>
  <cp:contentStatus/>
</cp:coreProperties>
</file>